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lbwf-my.sharepoint.com/personal/rachel_harrison_walthamforest_gov_uk/Documents/Stronger Schools Financial Programme/Templates/Final Templates/"/>
    </mc:Choice>
  </mc:AlternateContent>
  <xr:revisionPtr revIDLastSave="1074" documentId="8_{BEDE9A13-0605-440F-A303-0399A8579034}" xr6:coauthVersionLast="47" xr6:coauthVersionMax="47" xr10:uidLastSave="{64CF6BCD-78B0-4AB5-8D5A-0423B3168FF4}"/>
  <bookViews>
    <workbookView xWindow="30" yWindow="-16320" windowWidth="29040" windowHeight="15720" tabRatio="906" xr2:uid="{00000000-000D-0000-FFFF-FFFF00000000}"/>
  </bookViews>
  <sheets>
    <sheet name="Guidance Notes" sheetId="16" r:id="rId1"/>
    <sheet name="Example-March 2027" sheetId="21" r:id="rId2"/>
    <sheet name="Example-March 2028" sheetId="17" r:id="rId3"/>
    <sheet name="Example-March 2029" sheetId="18" r:id="rId4"/>
    <sheet name="Example-March 2030" sheetId="19" r:id="rId5"/>
    <sheet name="Example-March 2031" sheetId="20" r:id="rId6"/>
    <sheet name="Example-Base File" sheetId="12" r:id="rId7"/>
    <sheet name="Example-CFR" sheetId="15" r:id="rId8"/>
    <sheet name="Example-CFR Recovery" sheetId="31" r:id="rId9"/>
    <sheet name="Example-WORKINGS" sheetId="13" r:id="rId10"/>
    <sheet name="Example-Restructure BC" sheetId="29" r:id="rId11"/>
    <sheet name="March 2027" sheetId="22" r:id="rId12"/>
    <sheet name="March 2028" sheetId="23" r:id="rId13"/>
    <sheet name="March 2029" sheetId="24" r:id="rId14"/>
    <sheet name="March 2030" sheetId="25" r:id="rId15"/>
    <sheet name="March 2031" sheetId="26" r:id="rId16"/>
    <sheet name="Base File" sheetId="27" r:id="rId17"/>
    <sheet name="CFR Original" sheetId="32" r:id="rId18"/>
    <sheet name="CFR Recovery" sheetId="33" r:id="rId19"/>
    <sheet name="WORKINGS" sheetId="28" r:id="rId20"/>
    <sheet name="Restructure BC " sheetId="30" r:id="rId21"/>
  </sheets>
  <externalReferences>
    <externalReference r:id="rId22"/>
    <externalReference r:id="rId23"/>
    <externalReference r:id="rId24"/>
    <externalReference r:id="rId25"/>
    <externalReference r:id="rId26"/>
  </externalReferences>
  <definedNames>
    <definedName name="Header" localSheetId="16">'Base File'!$A$4:$E$5</definedName>
    <definedName name="Header" localSheetId="1">'Example-March 2027'!$A$5:$AF$6</definedName>
    <definedName name="Header" localSheetId="2">'Example-March 2028'!$A$5:$AF$6</definedName>
    <definedName name="Header" localSheetId="3">'Example-March 2029'!$A$5:$AF$6</definedName>
    <definedName name="Header" localSheetId="4">'Example-March 2030'!$A$5:$AF$6</definedName>
    <definedName name="Header" localSheetId="5">'Example-March 2031'!$A$5:$AF$6</definedName>
    <definedName name="Header">'Example-Base File'!$A$4:$AF$5</definedName>
  </definedNames>
  <calcPr calcId="191028"/>
  <webPublishing codePag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31" l="1"/>
  <c r="G31" i="31"/>
  <c r="G30" i="31"/>
  <c r="G29" i="31"/>
  <c r="G69" i="31" s="1"/>
  <c r="F34" i="31"/>
  <c r="F31" i="31"/>
  <c r="F30" i="31"/>
  <c r="F29" i="31"/>
  <c r="E34" i="31"/>
  <c r="E31" i="31"/>
  <c r="E30" i="31"/>
  <c r="E29" i="31"/>
  <c r="E69" i="31" s="1"/>
  <c r="D34" i="31"/>
  <c r="D31" i="31"/>
  <c r="D69" i="31" s="1"/>
  <c r="D30" i="31"/>
  <c r="D29" i="31"/>
  <c r="C31" i="31"/>
  <c r="C30" i="31"/>
  <c r="C29" i="31"/>
  <c r="C69" i="31" s="1"/>
  <c r="C71" i="31" s="1"/>
  <c r="C73" i="31" s="1"/>
  <c r="D72" i="31" s="1"/>
  <c r="G94" i="31"/>
  <c r="F94" i="31"/>
  <c r="E94" i="31"/>
  <c r="D94" i="31"/>
  <c r="C94" i="31"/>
  <c r="G81" i="31"/>
  <c r="F81" i="31"/>
  <c r="F96" i="31" s="1"/>
  <c r="E81" i="31"/>
  <c r="E96" i="31" s="1"/>
  <c r="D81" i="31"/>
  <c r="D96" i="31" s="1"/>
  <c r="C81" i="31"/>
  <c r="G24" i="31"/>
  <c r="F24" i="31"/>
  <c r="E24" i="31"/>
  <c r="D24" i="31"/>
  <c r="C24" i="31"/>
  <c r="G62" i="30"/>
  <c r="E55" i="30"/>
  <c r="C55" i="30"/>
  <c r="E44" i="30"/>
  <c r="C44" i="30"/>
  <c r="G44" i="30" s="1"/>
  <c r="E33" i="30"/>
  <c r="E34" i="30" s="1"/>
  <c r="C33" i="30"/>
  <c r="E22" i="30"/>
  <c r="C22" i="30"/>
  <c r="E54" i="30"/>
  <c r="G54" i="30" s="1"/>
  <c r="C54" i="30"/>
  <c r="E43" i="30"/>
  <c r="C43" i="30"/>
  <c r="E32" i="30"/>
  <c r="C32" i="30"/>
  <c r="E21" i="30"/>
  <c r="C21" i="30"/>
  <c r="E53" i="30"/>
  <c r="C53" i="30"/>
  <c r="E42" i="30"/>
  <c r="C42" i="30"/>
  <c r="E31" i="30"/>
  <c r="C31" i="30"/>
  <c r="E20" i="30"/>
  <c r="C20" i="30"/>
  <c r="E52" i="30"/>
  <c r="G52" i="30" s="1"/>
  <c r="C52" i="30"/>
  <c r="E41" i="30"/>
  <c r="C41" i="30"/>
  <c r="E30" i="30"/>
  <c r="C30" i="30"/>
  <c r="E19" i="30"/>
  <c r="C19" i="30"/>
  <c r="C23" i="30" s="1"/>
  <c r="E51" i="30"/>
  <c r="C51" i="30"/>
  <c r="E40" i="30"/>
  <c r="C40" i="30"/>
  <c r="E29" i="30"/>
  <c r="C29" i="30"/>
  <c r="E18" i="30"/>
  <c r="C18" i="30"/>
  <c r="C50" i="30"/>
  <c r="C56" i="30" s="1"/>
  <c r="E50" i="30"/>
  <c r="E39" i="30"/>
  <c r="C39" i="30"/>
  <c r="E28" i="30"/>
  <c r="C28" i="30"/>
  <c r="E17" i="30"/>
  <c r="C17" i="30"/>
  <c r="E11" i="30"/>
  <c r="G11" i="30" s="1"/>
  <c r="C11" i="30"/>
  <c r="E10" i="30"/>
  <c r="G10" i="30" s="1"/>
  <c r="C10" i="30"/>
  <c r="E9" i="30"/>
  <c r="G9" i="30" s="1"/>
  <c r="C9" i="30"/>
  <c r="E8" i="30"/>
  <c r="C8" i="30"/>
  <c r="E7" i="30"/>
  <c r="C7" i="30"/>
  <c r="E6" i="30"/>
  <c r="C6" i="30"/>
  <c r="C12" i="30" s="1"/>
  <c r="D56" i="30"/>
  <c r="B56" i="30"/>
  <c r="F55" i="30"/>
  <c r="G55" i="30"/>
  <c r="F54" i="30"/>
  <c r="G53" i="30"/>
  <c r="F53" i="30"/>
  <c r="F52" i="30"/>
  <c r="F51" i="30"/>
  <c r="G51" i="30"/>
  <c r="F50" i="30"/>
  <c r="D45" i="30"/>
  <c r="B45" i="30"/>
  <c r="F44" i="30"/>
  <c r="G43" i="30"/>
  <c r="F43" i="30"/>
  <c r="F42" i="30"/>
  <c r="F41" i="30"/>
  <c r="G41" i="30"/>
  <c r="F40" i="30"/>
  <c r="G40" i="30"/>
  <c r="F39" i="30"/>
  <c r="E45" i="30"/>
  <c r="D34" i="30"/>
  <c r="B34" i="30"/>
  <c r="F33" i="30"/>
  <c r="G32" i="30"/>
  <c r="F32" i="30"/>
  <c r="F31" i="30"/>
  <c r="G30" i="30"/>
  <c r="F30" i="30"/>
  <c r="F29" i="30"/>
  <c r="G29" i="30"/>
  <c r="F28" i="30"/>
  <c r="D23" i="30"/>
  <c r="B23" i="30"/>
  <c r="F22" i="30"/>
  <c r="G22" i="30"/>
  <c r="G21" i="30"/>
  <c r="F21" i="30"/>
  <c r="F20" i="30"/>
  <c r="F19" i="30"/>
  <c r="G19" i="30"/>
  <c r="F18" i="30"/>
  <c r="G18" i="30"/>
  <c r="F17" i="30"/>
  <c r="G17" i="30"/>
  <c r="D12" i="30"/>
  <c r="B12" i="30"/>
  <c r="F11" i="30"/>
  <c r="F10" i="30"/>
  <c r="F9" i="30"/>
  <c r="F8" i="30"/>
  <c r="G7" i="30"/>
  <c r="F7" i="30"/>
  <c r="F6" i="30"/>
  <c r="T120" i="28"/>
  <c r="P120" i="28"/>
  <c r="M120" i="28"/>
  <c r="G64" i="29"/>
  <c r="G62" i="29"/>
  <c r="T25" i="13"/>
  <c r="P25" i="13"/>
  <c r="M25" i="13"/>
  <c r="G59" i="29"/>
  <c r="E55" i="29"/>
  <c r="G55" i="29" s="1"/>
  <c r="E52" i="29"/>
  <c r="E51" i="29"/>
  <c r="E50" i="29"/>
  <c r="C55" i="29"/>
  <c r="C52" i="29"/>
  <c r="C51" i="29"/>
  <c r="C50" i="29"/>
  <c r="B56" i="29"/>
  <c r="N4" i="13"/>
  <c r="M4" i="13"/>
  <c r="D56" i="29"/>
  <c r="F55" i="29"/>
  <c r="G54" i="29"/>
  <c r="F54" i="29"/>
  <c r="G53" i="29"/>
  <c r="F53" i="29"/>
  <c r="F52" i="29"/>
  <c r="G52" i="29"/>
  <c r="F51" i="29"/>
  <c r="F50" i="29"/>
  <c r="F56" i="29" s="1"/>
  <c r="C56" i="29"/>
  <c r="E44" i="29"/>
  <c r="E41" i="29"/>
  <c r="E40" i="29"/>
  <c r="C44" i="29"/>
  <c r="C41" i="29"/>
  <c r="C40" i="29"/>
  <c r="D45" i="29"/>
  <c r="B45" i="29"/>
  <c r="F44" i="29"/>
  <c r="G44" i="29"/>
  <c r="G43" i="29"/>
  <c r="F43" i="29"/>
  <c r="G42" i="29"/>
  <c r="F42" i="29"/>
  <c r="F41" i="29"/>
  <c r="F45" i="29" s="1"/>
  <c r="G41" i="29"/>
  <c r="F40" i="29"/>
  <c r="F39" i="29"/>
  <c r="G31" i="29"/>
  <c r="G32" i="29"/>
  <c r="E33" i="29"/>
  <c r="E30" i="29"/>
  <c r="G30" i="29" s="1"/>
  <c r="E29" i="29"/>
  <c r="G29" i="29" s="1"/>
  <c r="C33" i="29"/>
  <c r="G33" i="29" s="1"/>
  <c r="C30" i="29"/>
  <c r="C29" i="29"/>
  <c r="C28" i="29"/>
  <c r="C34" i="29" s="1"/>
  <c r="D34" i="29"/>
  <c r="B34" i="29"/>
  <c r="F33" i="29"/>
  <c r="F32" i="29"/>
  <c r="F31" i="29"/>
  <c r="F30" i="29"/>
  <c r="F29" i="29"/>
  <c r="F28" i="29"/>
  <c r="F34" i="29" s="1"/>
  <c r="G18" i="29"/>
  <c r="G19" i="29"/>
  <c r="G20" i="29"/>
  <c r="G21" i="29"/>
  <c r="E22" i="29"/>
  <c r="E23" i="29" s="1"/>
  <c r="E19" i="29"/>
  <c r="E18" i="29"/>
  <c r="E17" i="29"/>
  <c r="C22" i="29"/>
  <c r="C19" i="29"/>
  <c r="C18" i="29"/>
  <c r="C17" i="29"/>
  <c r="D23" i="29"/>
  <c r="B23" i="29"/>
  <c r="F22" i="29"/>
  <c r="F21" i="29"/>
  <c r="F20" i="29"/>
  <c r="F19" i="29"/>
  <c r="F18" i="29"/>
  <c r="F17" i="29"/>
  <c r="G9" i="29"/>
  <c r="G10" i="29"/>
  <c r="F7" i="29"/>
  <c r="F8" i="29"/>
  <c r="F9" i="29"/>
  <c r="F10" i="29"/>
  <c r="F11" i="29"/>
  <c r="F6" i="29"/>
  <c r="F12" i="29" s="1"/>
  <c r="D12" i="29"/>
  <c r="B12" i="29"/>
  <c r="E11" i="29"/>
  <c r="G11" i="29" s="1"/>
  <c r="F18" i="13"/>
  <c r="G18" i="13"/>
  <c r="C11" i="29"/>
  <c r="E8" i="29"/>
  <c r="G8" i="29" s="1"/>
  <c r="C8" i="29"/>
  <c r="E7" i="29"/>
  <c r="G7" i="29" s="1"/>
  <c r="C7" i="29"/>
  <c r="E6" i="29"/>
  <c r="E12" i="29" s="1"/>
  <c r="C6" i="29"/>
  <c r="C12" i="29" s="1"/>
  <c r="F115" i="28"/>
  <c r="G115" i="28"/>
  <c r="H115" i="28"/>
  <c r="I115" i="28"/>
  <c r="J115" i="28"/>
  <c r="K115" i="28"/>
  <c r="L115" i="28"/>
  <c r="M115" i="28"/>
  <c r="N115" i="28"/>
  <c r="O115" i="28"/>
  <c r="P115" i="28"/>
  <c r="Q115" i="28"/>
  <c r="R115" i="28"/>
  <c r="E115" i="28"/>
  <c r="F113" i="28"/>
  <c r="G113" i="28"/>
  <c r="H113" i="28"/>
  <c r="I113" i="28"/>
  <c r="J113" i="28"/>
  <c r="K113" i="28"/>
  <c r="L113" i="28"/>
  <c r="M113" i="28"/>
  <c r="N113" i="28"/>
  <c r="O113" i="28"/>
  <c r="P113" i="28"/>
  <c r="Q113" i="28"/>
  <c r="R113" i="28"/>
  <c r="E113" i="28"/>
  <c r="F101" i="28"/>
  <c r="G101" i="28"/>
  <c r="H101" i="28"/>
  <c r="I101" i="28"/>
  <c r="J101" i="28"/>
  <c r="K101" i="28"/>
  <c r="L101" i="28"/>
  <c r="M101" i="28"/>
  <c r="N101" i="28"/>
  <c r="O101" i="28"/>
  <c r="P101" i="28"/>
  <c r="Q101" i="28"/>
  <c r="R101" i="28"/>
  <c r="E101" i="28"/>
  <c r="F92" i="28"/>
  <c r="G92" i="28"/>
  <c r="H92" i="28"/>
  <c r="I92" i="28"/>
  <c r="J92" i="28"/>
  <c r="K92" i="28"/>
  <c r="L92" i="28"/>
  <c r="M92" i="28"/>
  <c r="N92" i="28"/>
  <c r="O92" i="28"/>
  <c r="P92" i="28"/>
  <c r="Q92" i="28"/>
  <c r="R92" i="28"/>
  <c r="E92" i="28"/>
  <c r="F82" i="28"/>
  <c r="G82" i="28"/>
  <c r="H82" i="28"/>
  <c r="I82" i="28"/>
  <c r="J82" i="28"/>
  <c r="K82" i="28"/>
  <c r="L82" i="28"/>
  <c r="M82" i="28"/>
  <c r="N82" i="28"/>
  <c r="O82" i="28"/>
  <c r="P82" i="28"/>
  <c r="Q82" i="28"/>
  <c r="R82" i="28"/>
  <c r="E82" i="28"/>
  <c r="F54" i="28"/>
  <c r="G54" i="28"/>
  <c r="H54" i="28"/>
  <c r="I54" i="28"/>
  <c r="J54" i="28"/>
  <c r="K54" i="28"/>
  <c r="L54" i="28"/>
  <c r="M54" i="28"/>
  <c r="N54" i="28"/>
  <c r="O54" i="28"/>
  <c r="P54" i="28"/>
  <c r="Q54" i="28"/>
  <c r="R54" i="28"/>
  <c r="E54" i="28"/>
  <c r="F41" i="28"/>
  <c r="G41" i="28"/>
  <c r="H41" i="28"/>
  <c r="I41" i="28"/>
  <c r="J41" i="28"/>
  <c r="K41" i="28"/>
  <c r="L41" i="28"/>
  <c r="M41" i="28"/>
  <c r="N41" i="28"/>
  <c r="O41" i="28"/>
  <c r="P41" i="28"/>
  <c r="Q41" i="28"/>
  <c r="R41" i="28"/>
  <c r="E41" i="28"/>
  <c r="N16" i="13"/>
  <c r="N13" i="13"/>
  <c r="K13" i="13"/>
  <c r="H13" i="13"/>
  <c r="G13" i="13"/>
  <c r="G16" i="13" s="1"/>
  <c r="G17" i="13"/>
  <c r="F16" i="13"/>
  <c r="F12" i="13"/>
  <c r="G12" i="13"/>
  <c r="F10" i="13"/>
  <c r="G10" i="13"/>
  <c r="G14" i="13"/>
  <c r="G15" i="13"/>
  <c r="G11" i="13"/>
  <c r="G5" i="13"/>
  <c r="G6" i="13"/>
  <c r="G7" i="13"/>
  <c r="G8" i="13"/>
  <c r="G9" i="13"/>
  <c r="G4" i="13"/>
  <c r="M7" i="13"/>
  <c r="AA21" i="21"/>
  <c r="X21" i="21"/>
  <c r="U21" i="21"/>
  <c r="T21" i="21"/>
  <c r="S21" i="21"/>
  <c r="S22" i="21" s="1"/>
  <c r="R21" i="21"/>
  <c r="Q21" i="21"/>
  <c r="Q22" i="21" s="1"/>
  <c r="L21" i="21"/>
  <c r="K21" i="21"/>
  <c r="I21" i="21"/>
  <c r="H21" i="21"/>
  <c r="G21" i="21"/>
  <c r="F21" i="21"/>
  <c r="E21" i="21"/>
  <c r="E22" i="21" s="1"/>
  <c r="AD20" i="21"/>
  <c r="AB20" i="21"/>
  <c r="AC20" i="21" s="1"/>
  <c r="AC21" i="21" s="1"/>
  <c r="Y20" i="21"/>
  <c r="Z20" i="21" s="1"/>
  <c r="Z21" i="21" s="1"/>
  <c r="V20" i="21"/>
  <c r="O20" i="21"/>
  <c r="O21" i="21" s="1"/>
  <c r="N20" i="21"/>
  <c r="N21" i="21" s="1"/>
  <c r="M20" i="21"/>
  <c r="M21" i="21" s="1"/>
  <c r="J20" i="21"/>
  <c r="J21" i="21" s="1"/>
  <c r="G20" i="21"/>
  <c r="AA19" i="21"/>
  <c r="AA22" i="21" s="1"/>
  <c r="X19" i="21"/>
  <c r="U19" i="21"/>
  <c r="U22" i="21" s="1"/>
  <c r="T19" i="21"/>
  <c r="T22" i="21" s="1"/>
  <c r="L19" i="21"/>
  <c r="K19" i="21"/>
  <c r="J19" i="21"/>
  <c r="I19" i="21"/>
  <c r="H19" i="21"/>
  <c r="H22" i="21" s="1"/>
  <c r="G19" i="21"/>
  <c r="F19" i="21"/>
  <c r="F22" i="21" s="1"/>
  <c r="E19" i="21"/>
  <c r="AD18" i="21"/>
  <c r="AB18" i="21"/>
  <c r="AC18" i="21" s="1"/>
  <c r="Y18" i="21"/>
  <c r="Z18" i="21" s="1"/>
  <c r="V18" i="21"/>
  <c r="AE18" i="21" s="1"/>
  <c r="O18" i="21"/>
  <c r="N18" i="21"/>
  <c r="P18" i="21" s="1"/>
  <c r="M18" i="21"/>
  <c r="M19" i="21" s="1"/>
  <c r="J18" i="21"/>
  <c r="G18" i="21"/>
  <c r="AD17" i="21"/>
  <c r="AB17" i="21"/>
  <c r="Y17" i="21"/>
  <c r="Z17" i="21" s="1"/>
  <c r="V17" i="21"/>
  <c r="O17" i="21"/>
  <c r="N17" i="21"/>
  <c r="N19" i="21" s="1"/>
  <c r="M17" i="21"/>
  <c r="J17" i="21"/>
  <c r="G17" i="21"/>
  <c r="AD16" i="21"/>
  <c r="AB16" i="21"/>
  <c r="AC16" i="21" s="1"/>
  <c r="Y16" i="21"/>
  <c r="Z16" i="21" s="1"/>
  <c r="V16" i="21"/>
  <c r="P16" i="21"/>
  <c r="O16" i="21"/>
  <c r="O19" i="21" s="1"/>
  <c r="N16" i="21"/>
  <c r="M16" i="21"/>
  <c r="J16" i="21"/>
  <c r="G16" i="21"/>
  <c r="AA15" i="21"/>
  <c r="X15" i="21"/>
  <c r="U15" i="21"/>
  <c r="T15" i="21"/>
  <c r="O15" i="21"/>
  <c r="N15" i="21"/>
  <c r="M15" i="21"/>
  <c r="L15" i="21"/>
  <c r="K15" i="21"/>
  <c r="J15" i="21"/>
  <c r="I15" i="21"/>
  <c r="I22" i="21" s="1"/>
  <c r="H15" i="21"/>
  <c r="F15" i="21"/>
  <c r="E15" i="21"/>
  <c r="AD14" i="21"/>
  <c r="AB14" i="21"/>
  <c r="AC14" i="21" s="1"/>
  <c r="AC15" i="21" s="1"/>
  <c r="Y14" i="21"/>
  <c r="Z14" i="21" s="1"/>
  <c r="Z15" i="21" s="1"/>
  <c r="V14" i="21"/>
  <c r="V15" i="21" s="1"/>
  <c r="P14" i="21"/>
  <c r="P15" i="21" s="1"/>
  <c r="O14" i="21"/>
  <c r="N14" i="21"/>
  <c r="M14" i="21"/>
  <c r="J14" i="21"/>
  <c r="G14" i="21"/>
  <c r="G15" i="21" s="1"/>
  <c r="AA13" i="21"/>
  <c r="X13" i="21"/>
  <c r="X22" i="21" s="1"/>
  <c r="U13" i="21"/>
  <c r="T13" i="21"/>
  <c r="R22" i="21"/>
  <c r="L13" i="21"/>
  <c r="L22" i="21" s="1"/>
  <c r="K13" i="21"/>
  <c r="K22" i="21" s="1"/>
  <c r="J13" i="21"/>
  <c r="I13" i="21"/>
  <c r="H13" i="21"/>
  <c r="F13" i="21"/>
  <c r="E13" i="21"/>
  <c r="AD12" i="21"/>
  <c r="AB12" i="21"/>
  <c r="AC12" i="21" s="1"/>
  <c r="Y12" i="21"/>
  <c r="Z12" i="21" s="1"/>
  <c r="V12" i="21"/>
  <c r="W12" i="21" s="1"/>
  <c r="O12" i="21"/>
  <c r="N12" i="21"/>
  <c r="P12" i="21" s="1"/>
  <c r="M12" i="21"/>
  <c r="J12" i="21"/>
  <c r="G12" i="21"/>
  <c r="AD11" i="21"/>
  <c r="AB11" i="21"/>
  <c r="AC11" i="21" s="1"/>
  <c r="Y11" i="21"/>
  <c r="V11" i="21"/>
  <c r="W11" i="21" s="1"/>
  <c r="O11" i="21"/>
  <c r="N11" i="21"/>
  <c r="P11" i="21" s="1"/>
  <c r="M11" i="21"/>
  <c r="J11" i="21"/>
  <c r="G11" i="21"/>
  <c r="AD10" i="21"/>
  <c r="AB10" i="21"/>
  <c r="AC10" i="21" s="1"/>
  <c r="Y10" i="21"/>
  <c r="V10" i="21"/>
  <c r="W10" i="21" s="1"/>
  <c r="O10" i="21"/>
  <c r="N10" i="21"/>
  <c r="P10" i="21" s="1"/>
  <c r="M10" i="21"/>
  <c r="J10" i="21"/>
  <c r="G10" i="21"/>
  <c r="AD9" i="21"/>
  <c r="AB9" i="21"/>
  <c r="Y9" i="21"/>
  <c r="Z9" i="21" s="1"/>
  <c r="V9" i="21"/>
  <c r="W9" i="21" s="1"/>
  <c r="O9" i="21"/>
  <c r="N9" i="21"/>
  <c r="P9" i="21" s="1"/>
  <c r="M9" i="21"/>
  <c r="M22" i="21" s="1"/>
  <c r="J9" i="21"/>
  <c r="G9" i="21"/>
  <c r="AD8" i="21"/>
  <c r="AB8" i="21"/>
  <c r="AC8" i="21" s="1"/>
  <c r="Y8" i="21"/>
  <c r="Z8" i="21" s="1"/>
  <c r="V8" i="21"/>
  <c r="W8" i="21" s="1"/>
  <c r="O8" i="21"/>
  <c r="N8" i="21"/>
  <c r="M8" i="21"/>
  <c r="J8" i="21"/>
  <c r="J22" i="21" s="1"/>
  <c r="G8" i="21"/>
  <c r="AD7" i="21"/>
  <c r="AB7" i="21"/>
  <c r="AC7" i="21" s="1"/>
  <c r="Y7" i="21"/>
  <c r="Z7" i="21" s="1"/>
  <c r="V7" i="21"/>
  <c r="O7" i="21"/>
  <c r="N7" i="21"/>
  <c r="M7" i="21"/>
  <c r="M13" i="21" s="1"/>
  <c r="J7" i="21"/>
  <c r="G7" i="21"/>
  <c r="G13" i="21" s="1"/>
  <c r="G22" i="21" s="1"/>
  <c r="AA21" i="20"/>
  <c r="X21" i="20"/>
  <c r="U21" i="20"/>
  <c r="T21" i="20"/>
  <c r="S21" i="20"/>
  <c r="S22" i="20" s="1"/>
  <c r="R21" i="20"/>
  <c r="Q21" i="20"/>
  <c r="L21" i="20"/>
  <c r="K21" i="20"/>
  <c r="I21" i="20"/>
  <c r="H21" i="20"/>
  <c r="G21" i="20"/>
  <c r="F21" i="20"/>
  <c r="E21" i="20"/>
  <c r="E22" i="20" s="1"/>
  <c r="AD20" i="20"/>
  <c r="AB20" i="20"/>
  <c r="AC20" i="20" s="1"/>
  <c r="AC21" i="20" s="1"/>
  <c r="Y20" i="20"/>
  <c r="Z20" i="20" s="1"/>
  <c r="Z21" i="20" s="1"/>
  <c r="V20" i="20"/>
  <c r="O20" i="20"/>
  <c r="O21" i="20" s="1"/>
  <c r="N20" i="20"/>
  <c r="P20" i="20" s="1"/>
  <c r="P21" i="20" s="1"/>
  <c r="M20" i="20"/>
  <c r="M21" i="20" s="1"/>
  <c r="J20" i="20"/>
  <c r="J21" i="20" s="1"/>
  <c r="G20" i="20"/>
  <c r="AA19" i="20"/>
  <c r="X19" i="20"/>
  <c r="U19" i="20"/>
  <c r="U22" i="20" s="1"/>
  <c r="T19" i="20"/>
  <c r="T22" i="20" s="1"/>
  <c r="Q22" i="20"/>
  <c r="L19" i="20"/>
  <c r="K19" i="20"/>
  <c r="J19" i="20"/>
  <c r="I19" i="20"/>
  <c r="H19" i="20"/>
  <c r="H22" i="20" s="1"/>
  <c r="G19" i="20"/>
  <c r="F19" i="20"/>
  <c r="F22" i="20" s="1"/>
  <c r="E19" i="20"/>
  <c r="AD18" i="20"/>
  <c r="AB18" i="20"/>
  <c r="AC18" i="20" s="1"/>
  <c r="Y18" i="20"/>
  <c r="Z18" i="20" s="1"/>
  <c r="V18" i="20"/>
  <c r="O18" i="20"/>
  <c r="N18" i="20"/>
  <c r="P18" i="20" s="1"/>
  <c r="M18" i="20"/>
  <c r="J18" i="20"/>
  <c r="G18" i="20"/>
  <c r="AD17" i="20"/>
  <c r="AD19" i="20" s="1"/>
  <c r="AB17" i="20"/>
  <c r="AC17" i="20" s="1"/>
  <c r="Y17" i="20"/>
  <c r="Z17" i="20" s="1"/>
  <c r="V17" i="20"/>
  <c r="O17" i="20"/>
  <c r="N17" i="20"/>
  <c r="N19" i="20" s="1"/>
  <c r="M17" i="20"/>
  <c r="J17" i="20"/>
  <c r="G17" i="20"/>
  <c r="AD16" i="20"/>
  <c r="AB16" i="20"/>
  <c r="AC16" i="20" s="1"/>
  <c r="Y16" i="20"/>
  <c r="V16" i="20"/>
  <c r="O16" i="20"/>
  <c r="P16" i="20" s="1"/>
  <c r="N16" i="20"/>
  <c r="M16" i="20"/>
  <c r="M19" i="20" s="1"/>
  <c r="J16" i="20"/>
  <c r="G16" i="20"/>
  <c r="AA15" i="20"/>
  <c r="X15" i="20"/>
  <c r="U15" i="20"/>
  <c r="T15" i="20"/>
  <c r="O15" i="20"/>
  <c r="N15" i="20"/>
  <c r="M15" i="20"/>
  <c r="L15" i="20"/>
  <c r="K15" i="20"/>
  <c r="J15" i="20"/>
  <c r="I15" i="20"/>
  <c r="I22" i="20" s="1"/>
  <c r="H15" i="20"/>
  <c r="G15" i="20"/>
  <c r="F15" i="20"/>
  <c r="E15" i="20"/>
  <c r="AD14" i="20"/>
  <c r="AD15" i="20" s="1"/>
  <c r="AB14" i="20"/>
  <c r="AB15" i="20" s="1"/>
  <c r="Y14" i="20"/>
  <c r="Z14" i="20" s="1"/>
  <c r="Z15" i="20" s="1"/>
  <c r="V14" i="20"/>
  <c r="V15" i="20" s="1"/>
  <c r="P14" i="20"/>
  <c r="P15" i="20" s="1"/>
  <c r="O14" i="20"/>
  <c r="N14" i="20"/>
  <c r="M14" i="20"/>
  <c r="J14" i="20"/>
  <c r="G14" i="20"/>
  <c r="AA13" i="20"/>
  <c r="AA22" i="20" s="1"/>
  <c r="X13" i="20"/>
  <c r="X22" i="20" s="1"/>
  <c r="U13" i="20"/>
  <c r="T13" i="20"/>
  <c r="R22" i="20"/>
  <c r="N13" i="20"/>
  <c r="M13" i="20"/>
  <c r="L13" i="20"/>
  <c r="L22" i="20" s="1"/>
  <c r="K13" i="20"/>
  <c r="K22" i="20" s="1"/>
  <c r="J13" i="20"/>
  <c r="I13" i="20"/>
  <c r="H13" i="20"/>
  <c r="F13" i="20"/>
  <c r="E13" i="20"/>
  <c r="AD12" i="20"/>
  <c r="AB12" i="20"/>
  <c r="AC12" i="20" s="1"/>
  <c r="Y12" i="20"/>
  <c r="Z12" i="20" s="1"/>
  <c r="V12" i="20"/>
  <c r="O12" i="20"/>
  <c r="N12" i="20"/>
  <c r="P12" i="20" s="1"/>
  <c r="M12" i="20"/>
  <c r="J12" i="20"/>
  <c r="G12" i="20"/>
  <c r="AD11" i="20"/>
  <c r="AB11" i="20"/>
  <c r="AC11" i="20" s="1"/>
  <c r="Y11" i="20"/>
  <c r="Z11" i="20" s="1"/>
  <c r="V11" i="20"/>
  <c r="W11" i="20" s="1"/>
  <c r="O11" i="20"/>
  <c r="P11" i="20" s="1"/>
  <c r="N11" i="20"/>
  <c r="M11" i="20"/>
  <c r="J11" i="20"/>
  <c r="G11" i="20"/>
  <c r="AD10" i="20"/>
  <c r="AB10" i="20"/>
  <c r="AC10" i="20" s="1"/>
  <c r="Y10" i="20"/>
  <c r="V10" i="20"/>
  <c r="W10" i="20" s="1"/>
  <c r="P10" i="20"/>
  <c r="O10" i="20"/>
  <c r="N10" i="20"/>
  <c r="M10" i="20"/>
  <c r="J10" i="20"/>
  <c r="G10" i="20"/>
  <c r="AD9" i="20"/>
  <c r="AB9" i="20"/>
  <c r="Y9" i="20"/>
  <c r="Z9" i="20" s="1"/>
  <c r="V9" i="20"/>
  <c r="O9" i="20"/>
  <c r="P9" i="20" s="1"/>
  <c r="N9" i="20"/>
  <c r="M9" i="20"/>
  <c r="J9" i="20"/>
  <c r="G9" i="20"/>
  <c r="AD8" i="20"/>
  <c r="AB8" i="20"/>
  <c r="Y8" i="20"/>
  <c r="Z8" i="20" s="1"/>
  <c r="V8" i="20"/>
  <c r="W8" i="20" s="1"/>
  <c r="O8" i="20"/>
  <c r="N8" i="20"/>
  <c r="P8" i="20" s="1"/>
  <c r="M8" i="20"/>
  <c r="J8" i="20"/>
  <c r="G8" i="20"/>
  <c r="AD7" i="20"/>
  <c r="AB7" i="20"/>
  <c r="Y7" i="20"/>
  <c r="Z7" i="20" s="1"/>
  <c r="V7" i="20"/>
  <c r="W7" i="20" s="1"/>
  <c r="O7" i="20"/>
  <c r="N7" i="20"/>
  <c r="M7" i="20"/>
  <c r="J7" i="20"/>
  <c r="G7" i="20"/>
  <c r="G13" i="20" s="1"/>
  <c r="G22" i="20" s="1"/>
  <c r="G96" i="31" l="1"/>
  <c r="G71" i="31"/>
  <c r="C96" i="31"/>
  <c r="C98" i="31" s="1"/>
  <c r="D97" i="31" s="1"/>
  <c r="D98" i="31" s="1"/>
  <c r="E97" i="31" s="1"/>
  <c r="E98" i="31" s="1"/>
  <c r="F97" i="31" s="1"/>
  <c r="F98" i="31" s="1"/>
  <c r="G97" i="31" s="1"/>
  <c r="G98" i="31" s="1"/>
  <c r="F69" i="31"/>
  <c r="F71" i="31" s="1"/>
  <c r="E71" i="31"/>
  <c r="D71" i="31"/>
  <c r="D73" i="31" s="1"/>
  <c r="E72" i="31" s="1"/>
  <c r="AE9" i="21"/>
  <c r="AF9" i="21" s="1"/>
  <c r="AE20" i="21"/>
  <c r="AE21" i="21" s="1"/>
  <c r="AE7" i="20"/>
  <c r="AF7" i="20" s="1"/>
  <c r="G33" i="30"/>
  <c r="G42" i="30"/>
  <c r="G31" i="30"/>
  <c r="C34" i="30"/>
  <c r="G20" i="30"/>
  <c r="G23" i="30" s="1"/>
  <c r="C45" i="30"/>
  <c r="G50" i="30"/>
  <c r="G56" i="30" s="1"/>
  <c r="G8" i="30"/>
  <c r="G6" i="30"/>
  <c r="F12" i="30"/>
  <c r="F56" i="30"/>
  <c r="F45" i="30"/>
  <c r="F34" i="30"/>
  <c r="F23" i="30"/>
  <c r="G12" i="30"/>
  <c r="E23" i="30"/>
  <c r="E12" i="30"/>
  <c r="G39" i="30"/>
  <c r="G28" i="30"/>
  <c r="E56" i="30"/>
  <c r="G50" i="29"/>
  <c r="G40" i="29"/>
  <c r="G12" i="29"/>
  <c r="G22" i="29"/>
  <c r="G6" i="29"/>
  <c r="C23" i="29"/>
  <c r="F23" i="29"/>
  <c r="G17" i="29"/>
  <c r="G23" i="29" s="1"/>
  <c r="G20" i="13"/>
  <c r="G23" i="13" s="1"/>
  <c r="Y15" i="21"/>
  <c r="AE10" i="21"/>
  <c r="AF10" i="21" s="1"/>
  <c r="AE16" i="20"/>
  <c r="AF16" i="20" s="1"/>
  <c r="V13" i="20"/>
  <c r="AC7" i="20"/>
  <c r="AE9" i="20"/>
  <c r="AF9" i="20" s="1"/>
  <c r="AE8" i="20"/>
  <c r="AF8" i="20" s="1"/>
  <c r="AE20" i="20"/>
  <c r="AE21" i="20" s="1"/>
  <c r="V21" i="20"/>
  <c r="Y19" i="20"/>
  <c r="AE10" i="20"/>
  <c r="AF10" i="20" s="1"/>
  <c r="Y21" i="20"/>
  <c r="AE18" i="20"/>
  <c r="AF18" i="20" s="1"/>
  <c r="Y15" i="20"/>
  <c r="AE17" i="20"/>
  <c r="AF17" i="20" s="1"/>
  <c r="AE12" i="21"/>
  <c r="AF12" i="21" s="1"/>
  <c r="W18" i="21"/>
  <c r="V13" i="21"/>
  <c r="AE11" i="21"/>
  <c r="AF11" i="21" s="1"/>
  <c r="AE17" i="21"/>
  <c r="AF17" i="21" s="1"/>
  <c r="AF18" i="21"/>
  <c r="Y13" i="21"/>
  <c r="AB19" i="21"/>
  <c r="AE7" i="21"/>
  <c r="AE16" i="21"/>
  <c r="Z10" i="21"/>
  <c r="AD19" i="21"/>
  <c r="AB21" i="21"/>
  <c r="Z19" i="21"/>
  <c r="O22" i="21"/>
  <c r="P19" i="21"/>
  <c r="AC9" i="21"/>
  <c r="AC13" i="21" s="1"/>
  <c r="P17" i="21"/>
  <c r="V19" i="21"/>
  <c r="AE8" i="21"/>
  <c r="AF8" i="21" s="1"/>
  <c r="W16" i="21"/>
  <c r="V21" i="21"/>
  <c r="N13" i="21"/>
  <c r="N22" i="21" s="1"/>
  <c r="AB13" i="21"/>
  <c r="W17" i="21"/>
  <c r="P20" i="21"/>
  <c r="P21" i="21" s="1"/>
  <c r="Z11" i="21"/>
  <c r="W14" i="21"/>
  <c r="W15" i="21" s="1"/>
  <c r="O13" i="21"/>
  <c r="AB15" i="21"/>
  <c r="Y19" i="21"/>
  <c r="AD13" i="21"/>
  <c r="W20" i="21"/>
  <c r="W21" i="21" s="1"/>
  <c r="Y21" i="21"/>
  <c r="AD15" i="21"/>
  <c r="P7" i="21"/>
  <c r="AE14" i="21"/>
  <c r="AE15" i="21" s="1"/>
  <c r="AC17" i="21"/>
  <c r="AC19" i="21" s="1"/>
  <c r="P8" i="21"/>
  <c r="W7" i="21"/>
  <c r="AD21" i="21"/>
  <c r="AC19" i="20"/>
  <c r="J22" i="20"/>
  <c r="M22" i="20"/>
  <c r="O22" i="20"/>
  <c r="AC8" i="20"/>
  <c r="Z10" i="20"/>
  <c r="Z13" i="20" s="1"/>
  <c r="W12" i="20"/>
  <c r="Y13" i="20"/>
  <c r="AC9" i="20"/>
  <c r="W14" i="20"/>
  <c r="W15" i="20" s="1"/>
  <c r="P17" i="20"/>
  <c r="P19" i="20" s="1"/>
  <c r="V19" i="20"/>
  <c r="W16" i="20"/>
  <c r="AB13" i="20"/>
  <c r="W17" i="20"/>
  <c r="O13" i="20"/>
  <c r="Z16" i="20"/>
  <c r="Z19" i="20" s="1"/>
  <c r="W18" i="20"/>
  <c r="AE11" i="20"/>
  <c r="W20" i="20"/>
  <c r="W21" i="20" s="1"/>
  <c r="AE12" i="20"/>
  <c r="AF12" i="20" s="1"/>
  <c r="P7" i="20"/>
  <c r="AE14" i="20"/>
  <c r="AE15" i="20" s="1"/>
  <c r="AB19" i="20"/>
  <c r="AC14" i="20"/>
  <c r="AC15" i="20" s="1"/>
  <c r="O19" i="20"/>
  <c r="N21" i="20"/>
  <c r="N22" i="20" s="1"/>
  <c r="AB21" i="20"/>
  <c r="AD13" i="20"/>
  <c r="AD22" i="20" s="1"/>
  <c r="AD21" i="20"/>
  <c r="W9" i="20"/>
  <c r="E73" i="31" l="1"/>
  <c r="F72" i="31" s="1"/>
  <c r="F73" i="31" s="1"/>
  <c r="G72" i="31" s="1"/>
  <c r="G73" i="31" s="1"/>
  <c r="W13" i="20"/>
  <c r="AF20" i="21"/>
  <c r="AF21" i="21" s="1"/>
  <c r="Z13" i="21"/>
  <c r="Z22" i="21" s="1"/>
  <c r="AE19" i="21"/>
  <c r="G34" i="30"/>
  <c r="G45" i="30"/>
  <c r="G59" i="30" s="1"/>
  <c r="G64" i="30" s="1"/>
  <c r="AB22" i="20"/>
  <c r="Z22" i="20"/>
  <c r="AC13" i="20"/>
  <c r="Y22" i="20"/>
  <c r="AE13" i="21"/>
  <c r="V22" i="21"/>
  <c r="AF16" i="21"/>
  <c r="AF19" i="21" s="1"/>
  <c r="AF7" i="21"/>
  <c r="AF13" i="21" s="1"/>
  <c r="Y22" i="21"/>
  <c r="AC22" i="21"/>
  <c r="J118" i="28"/>
  <c r="G118" i="28"/>
  <c r="M118" i="28"/>
  <c r="P118" i="28"/>
  <c r="T118" i="28"/>
  <c r="V22" i="20"/>
  <c r="AE19" i="20"/>
  <c r="AE13" i="20"/>
  <c r="AF19" i="20"/>
  <c r="AE22" i="20"/>
  <c r="AC22" i="20"/>
  <c r="AF20" i="20"/>
  <c r="AF21" i="20" s="1"/>
  <c r="AF14" i="21"/>
  <c r="AF15" i="21" s="1"/>
  <c r="AB22" i="21"/>
  <c r="AD22" i="21"/>
  <c r="P13" i="21"/>
  <c r="P22" i="21" s="1"/>
  <c r="W19" i="21"/>
  <c r="W13" i="21"/>
  <c r="P13" i="20"/>
  <c r="P22" i="20" s="1"/>
  <c r="AF11" i="20"/>
  <c r="AF14" i="20"/>
  <c r="AF15" i="20" s="1"/>
  <c r="W19" i="20"/>
  <c r="AF13" i="20"/>
  <c r="W22" i="20" l="1"/>
  <c r="AE22" i="21"/>
  <c r="AF22" i="21"/>
  <c r="W22" i="21"/>
  <c r="AF22" i="20"/>
  <c r="J120" i="28"/>
  <c r="H22" i="19"/>
  <c r="AA21" i="19"/>
  <c r="X21" i="19"/>
  <c r="U21" i="19"/>
  <c r="T21" i="19"/>
  <c r="T22" i="19" s="1"/>
  <c r="S21" i="19"/>
  <c r="R21" i="19"/>
  <c r="Q21" i="19"/>
  <c r="L21" i="19"/>
  <c r="K21" i="19"/>
  <c r="J21" i="19"/>
  <c r="I21" i="19"/>
  <c r="H21" i="19"/>
  <c r="G21" i="19"/>
  <c r="F21" i="19"/>
  <c r="F22" i="19" s="1"/>
  <c r="E21" i="19"/>
  <c r="AD20" i="19"/>
  <c r="AD21" i="19" s="1"/>
  <c r="AB20" i="19"/>
  <c r="AC20" i="19" s="1"/>
  <c r="AC21" i="19" s="1"/>
  <c r="Y20" i="19"/>
  <c r="Z20" i="19" s="1"/>
  <c r="Z21" i="19" s="1"/>
  <c r="V20" i="19"/>
  <c r="AE20" i="19" s="1"/>
  <c r="O20" i="19"/>
  <c r="O21" i="19" s="1"/>
  <c r="N20" i="19"/>
  <c r="N21" i="19" s="1"/>
  <c r="M20" i="19"/>
  <c r="M21" i="19" s="1"/>
  <c r="J20" i="19"/>
  <c r="G20" i="19"/>
  <c r="AA19" i="19"/>
  <c r="X19" i="19"/>
  <c r="U19" i="19"/>
  <c r="U22" i="19" s="1"/>
  <c r="T19" i="19"/>
  <c r="M19" i="19"/>
  <c r="L19" i="19"/>
  <c r="K19" i="19"/>
  <c r="J19" i="19"/>
  <c r="I19" i="19"/>
  <c r="I22" i="19" s="1"/>
  <c r="H19" i="19"/>
  <c r="G19" i="19"/>
  <c r="F19" i="19"/>
  <c r="E19" i="19"/>
  <c r="AD18" i="19"/>
  <c r="AB18" i="19"/>
  <c r="AC18" i="19" s="1"/>
  <c r="Y18" i="19"/>
  <c r="Z18" i="19" s="1"/>
  <c r="V18" i="19"/>
  <c r="P18" i="19"/>
  <c r="O18" i="19"/>
  <c r="N18" i="19"/>
  <c r="N19" i="19" s="1"/>
  <c r="M18" i="19"/>
  <c r="J18" i="19"/>
  <c r="G18" i="19"/>
  <c r="AD17" i="19"/>
  <c r="AB17" i="19"/>
  <c r="Y17" i="19"/>
  <c r="Z17" i="19" s="1"/>
  <c r="V17" i="19"/>
  <c r="O17" i="19"/>
  <c r="O19" i="19" s="1"/>
  <c r="N17" i="19"/>
  <c r="M17" i="19"/>
  <c r="J17" i="19"/>
  <c r="G17" i="19"/>
  <c r="AD16" i="19"/>
  <c r="AD19" i="19" s="1"/>
  <c r="AB16" i="19"/>
  <c r="AC16" i="19" s="1"/>
  <c r="Y16" i="19"/>
  <c r="V16" i="19"/>
  <c r="W16" i="19" s="1"/>
  <c r="P16" i="19"/>
  <c r="O16" i="19"/>
  <c r="N16" i="19"/>
  <c r="M16" i="19"/>
  <c r="J16" i="19"/>
  <c r="G16" i="19"/>
  <c r="AA15" i="19"/>
  <c r="X15" i="19"/>
  <c r="X22" i="19" s="1"/>
  <c r="U15" i="19"/>
  <c r="T15" i="19"/>
  <c r="P15" i="19"/>
  <c r="N15" i="19"/>
  <c r="M15" i="19"/>
  <c r="L15" i="19"/>
  <c r="L22" i="19" s="1"/>
  <c r="K15" i="19"/>
  <c r="J15" i="19"/>
  <c r="I15" i="19"/>
  <c r="H15" i="19"/>
  <c r="F15" i="19"/>
  <c r="E15" i="19"/>
  <c r="AD14" i="19"/>
  <c r="AB14" i="19"/>
  <c r="AC14" i="19" s="1"/>
  <c r="AC15" i="19" s="1"/>
  <c r="Y14" i="19"/>
  <c r="Z14" i="19" s="1"/>
  <c r="Z15" i="19" s="1"/>
  <c r="V14" i="19"/>
  <c r="V15" i="19" s="1"/>
  <c r="P14" i="19"/>
  <c r="O14" i="19"/>
  <c r="O15" i="19" s="1"/>
  <c r="N14" i="19"/>
  <c r="M14" i="19"/>
  <c r="J14" i="19"/>
  <c r="G14" i="19"/>
  <c r="G15" i="19" s="1"/>
  <c r="AA13" i="19"/>
  <c r="AA22" i="19" s="1"/>
  <c r="X13" i="19"/>
  <c r="U13" i="19"/>
  <c r="T13" i="19"/>
  <c r="S22" i="19"/>
  <c r="R22" i="19"/>
  <c r="Q22" i="19"/>
  <c r="N13" i="19"/>
  <c r="M13" i="19"/>
  <c r="L13" i="19"/>
  <c r="K13" i="19"/>
  <c r="K22" i="19" s="1"/>
  <c r="I13" i="19"/>
  <c r="H13" i="19"/>
  <c r="F13" i="19"/>
  <c r="E13" i="19"/>
  <c r="E22" i="19" s="1"/>
  <c r="AD12" i="19"/>
  <c r="AB12" i="19"/>
  <c r="Y12" i="19"/>
  <c r="Z12" i="19" s="1"/>
  <c r="V12" i="19"/>
  <c r="W12" i="19" s="1"/>
  <c r="P12" i="19"/>
  <c r="O12" i="19"/>
  <c r="N12" i="19"/>
  <c r="M12" i="19"/>
  <c r="J12" i="19"/>
  <c r="G12" i="19"/>
  <c r="AD11" i="19"/>
  <c r="AB11" i="19"/>
  <c r="AC11" i="19" s="1"/>
  <c r="Y11" i="19"/>
  <c r="Z11" i="19" s="1"/>
  <c r="V11" i="19"/>
  <c r="O11" i="19"/>
  <c r="N11" i="19"/>
  <c r="P11" i="19" s="1"/>
  <c r="M11" i="19"/>
  <c r="J11" i="19"/>
  <c r="G11" i="19"/>
  <c r="AD10" i="19"/>
  <c r="AB10" i="19"/>
  <c r="AC10" i="19" s="1"/>
  <c r="Y10" i="19"/>
  <c r="Z10" i="19" s="1"/>
  <c r="V10" i="19"/>
  <c r="W10" i="19" s="1"/>
  <c r="O10" i="19"/>
  <c r="N10" i="19"/>
  <c r="P10" i="19" s="1"/>
  <c r="M10" i="19"/>
  <c r="J10" i="19"/>
  <c r="G10" i="19"/>
  <c r="AD9" i="19"/>
  <c r="AB9" i="19"/>
  <c r="Y9" i="19"/>
  <c r="Z9" i="19" s="1"/>
  <c r="V9" i="19"/>
  <c r="W9" i="19" s="1"/>
  <c r="O9" i="19"/>
  <c r="N9" i="19"/>
  <c r="P9" i="19" s="1"/>
  <c r="M9" i="19"/>
  <c r="J9" i="19"/>
  <c r="G9" i="19"/>
  <c r="AD8" i="19"/>
  <c r="AB8" i="19"/>
  <c r="AC8" i="19" s="1"/>
  <c r="Y8" i="19"/>
  <c r="Z8" i="19" s="1"/>
  <c r="V8" i="19"/>
  <c r="W8" i="19" s="1"/>
  <c r="O8" i="19"/>
  <c r="N8" i="19"/>
  <c r="M8" i="19"/>
  <c r="J8" i="19"/>
  <c r="G8" i="19"/>
  <c r="AD7" i="19"/>
  <c r="AB7" i="19"/>
  <c r="AC7" i="19" s="1"/>
  <c r="Y7" i="19"/>
  <c r="Z7" i="19" s="1"/>
  <c r="V7" i="19"/>
  <c r="O7" i="19"/>
  <c r="N7" i="19"/>
  <c r="M7" i="19"/>
  <c r="J7" i="19"/>
  <c r="G7" i="19"/>
  <c r="G13" i="19" s="1"/>
  <c r="AE10" i="19" l="1"/>
  <c r="AF10" i="19" s="1"/>
  <c r="AB13" i="19"/>
  <c r="AB21" i="19"/>
  <c r="Y19" i="19"/>
  <c r="AE17" i="19"/>
  <c r="AF17" i="19" s="1"/>
  <c r="AB19" i="19"/>
  <c r="AE16" i="19"/>
  <c r="AF16" i="19" s="1"/>
  <c r="V13" i="19"/>
  <c r="V21" i="19"/>
  <c r="AE8" i="19"/>
  <c r="AF8" i="19" s="1"/>
  <c r="AE18" i="19"/>
  <c r="AF18" i="19" s="1"/>
  <c r="AE7" i="19"/>
  <c r="AF7" i="19" s="1"/>
  <c r="AE11" i="19"/>
  <c r="AF11" i="19" s="1"/>
  <c r="W11" i="19"/>
  <c r="AE12" i="19"/>
  <c r="AF12" i="19" s="1"/>
  <c r="M22" i="19"/>
  <c r="N22" i="19"/>
  <c r="AF20" i="19"/>
  <c r="AF21" i="19" s="1"/>
  <c r="AE21" i="19"/>
  <c r="J13" i="19"/>
  <c r="J22" i="19" s="1"/>
  <c r="Y13" i="19"/>
  <c r="AC9" i="19"/>
  <c r="Z13" i="19"/>
  <c r="W14" i="19"/>
  <c r="W15" i="19" s="1"/>
  <c r="Y15" i="19"/>
  <c r="P17" i="19"/>
  <c r="P19" i="19" s="1"/>
  <c r="V19" i="19"/>
  <c r="G22" i="19"/>
  <c r="AE9" i="19"/>
  <c r="AF9" i="19" s="1"/>
  <c r="W17" i="19"/>
  <c r="P20" i="19"/>
  <c r="P21" i="19" s="1"/>
  <c r="AC12" i="19"/>
  <c r="O13" i="19"/>
  <c r="O22" i="19" s="1"/>
  <c r="AB15" i="19"/>
  <c r="Z16" i="19"/>
  <c r="Z19" i="19" s="1"/>
  <c r="W18" i="19"/>
  <c r="AD13" i="19"/>
  <c r="AD22" i="19" s="1"/>
  <c r="W20" i="19"/>
  <c r="W21" i="19" s="1"/>
  <c r="Y21" i="19"/>
  <c r="AD15" i="19"/>
  <c r="P7" i="19"/>
  <c r="AE14" i="19"/>
  <c r="AE15" i="19" s="1"/>
  <c r="AC17" i="19"/>
  <c r="AC19" i="19" s="1"/>
  <c r="P8" i="19"/>
  <c r="W7" i="19"/>
  <c r="Z22" i="19" l="1"/>
  <c r="AC13" i="19"/>
  <c r="W19" i="19"/>
  <c r="AB22" i="19"/>
  <c r="AF14" i="19"/>
  <c r="AF15" i="19" s="1"/>
  <c r="V22" i="19"/>
  <c r="AF13" i="19"/>
  <c r="AE13" i="19"/>
  <c r="Y22" i="19"/>
  <c r="AF19" i="19"/>
  <c r="AE19" i="19"/>
  <c r="AC22" i="19"/>
  <c r="P13" i="19"/>
  <c r="P22" i="19" s="1"/>
  <c r="W13" i="19"/>
  <c r="W22" i="19" l="1"/>
  <c r="AF22" i="19"/>
  <c r="AE22" i="19"/>
  <c r="AA21" i="18"/>
  <c r="X21" i="18"/>
  <c r="U21" i="18"/>
  <c r="T21" i="18"/>
  <c r="S21" i="18"/>
  <c r="S22" i="18" s="1"/>
  <c r="R21" i="18"/>
  <c r="Q21" i="18"/>
  <c r="L21" i="18"/>
  <c r="K21" i="18"/>
  <c r="I21" i="18"/>
  <c r="H21" i="18"/>
  <c r="G21" i="18"/>
  <c r="F21" i="18"/>
  <c r="E21" i="18"/>
  <c r="E22" i="18" s="1"/>
  <c r="AD20" i="18"/>
  <c r="AB20" i="18"/>
  <c r="AC20" i="18" s="1"/>
  <c r="AC21" i="18" s="1"/>
  <c r="Y20" i="18"/>
  <c r="Z20" i="18" s="1"/>
  <c r="Z21" i="18" s="1"/>
  <c r="V20" i="18"/>
  <c r="V21" i="18" s="1"/>
  <c r="O20" i="18"/>
  <c r="O21" i="18" s="1"/>
  <c r="N20" i="18"/>
  <c r="N21" i="18" s="1"/>
  <c r="M20" i="18"/>
  <c r="M21" i="18" s="1"/>
  <c r="J20" i="18"/>
  <c r="J21" i="18" s="1"/>
  <c r="G20" i="18"/>
  <c r="AA19" i="18"/>
  <c r="X19" i="18"/>
  <c r="U19" i="18"/>
  <c r="U22" i="18" s="1"/>
  <c r="T19" i="18"/>
  <c r="T22" i="18" s="1"/>
  <c r="L19" i="18"/>
  <c r="K19" i="18"/>
  <c r="J19" i="18"/>
  <c r="I19" i="18"/>
  <c r="H19" i="18"/>
  <c r="H22" i="18" s="1"/>
  <c r="G19" i="18"/>
  <c r="F19" i="18"/>
  <c r="F22" i="18" s="1"/>
  <c r="E19" i="18"/>
  <c r="AD18" i="18"/>
  <c r="AB18" i="18"/>
  <c r="AC18" i="18" s="1"/>
  <c r="Y18" i="18"/>
  <c r="Z18" i="18" s="1"/>
  <c r="V18" i="18"/>
  <c r="AE18" i="18" s="1"/>
  <c r="O18" i="18"/>
  <c r="N18" i="18"/>
  <c r="P18" i="18" s="1"/>
  <c r="M18" i="18"/>
  <c r="M19" i="18" s="1"/>
  <c r="J18" i="18"/>
  <c r="G18" i="18"/>
  <c r="AD17" i="18"/>
  <c r="AB17" i="18"/>
  <c r="Y17" i="18"/>
  <c r="Z17" i="18" s="1"/>
  <c r="V17" i="18"/>
  <c r="O17" i="18"/>
  <c r="N17" i="18"/>
  <c r="N19" i="18" s="1"/>
  <c r="M17" i="18"/>
  <c r="J17" i="18"/>
  <c r="G17" i="18"/>
  <c r="AD16" i="18"/>
  <c r="AD19" i="18" s="1"/>
  <c r="AB16" i="18"/>
  <c r="AC16" i="18" s="1"/>
  <c r="Y16" i="18"/>
  <c r="V16" i="18"/>
  <c r="W16" i="18" s="1"/>
  <c r="O16" i="18"/>
  <c r="P16" i="18" s="1"/>
  <c r="N16" i="18"/>
  <c r="M16" i="18"/>
  <c r="J16" i="18"/>
  <c r="G16" i="18"/>
  <c r="AA15" i="18"/>
  <c r="X15" i="18"/>
  <c r="U15" i="18"/>
  <c r="T15" i="18"/>
  <c r="O15" i="18"/>
  <c r="N15" i="18"/>
  <c r="M15" i="18"/>
  <c r="L15" i="18"/>
  <c r="K15" i="18"/>
  <c r="J15" i="18"/>
  <c r="I15" i="18"/>
  <c r="I22" i="18" s="1"/>
  <c r="H15" i="18"/>
  <c r="F15" i="18"/>
  <c r="E15" i="18"/>
  <c r="AD14" i="18"/>
  <c r="AD15" i="18" s="1"/>
  <c r="AB14" i="18"/>
  <c r="AC14" i="18" s="1"/>
  <c r="AC15" i="18" s="1"/>
  <c r="Y14" i="18"/>
  <c r="Z14" i="18" s="1"/>
  <c r="Z15" i="18" s="1"/>
  <c r="V14" i="18"/>
  <c r="V15" i="18" s="1"/>
  <c r="P14" i="18"/>
  <c r="P15" i="18" s="1"/>
  <c r="O14" i="18"/>
  <c r="N14" i="18"/>
  <c r="M14" i="18"/>
  <c r="J14" i="18"/>
  <c r="G14" i="18"/>
  <c r="G15" i="18" s="1"/>
  <c r="AA13" i="18"/>
  <c r="AA22" i="18" s="1"/>
  <c r="X13" i="18"/>
  <c r="X22" i="18" s="1"/>
  <c r="U13" i="18"/>
  <c r="T13" i="18"/>
  <c r="R22" i="18"/>
  <c r="Q22" i="18"/>
  <c r="N13" i="18"/>
  <c r="M13" i="18"/>
  <c r="L13" i="18"/>
  <c r="L22" i="18" s="1"/>
  <c r="K13" i="18"/>
  <c r="K22" i="18" s="1"/>
  <c r="J13" i="18"/>
  <c r="I13" i="18"/>
  <c r="H13" i="18"/>
  <c r="F13" i="18"/>
  <c r="E13" i="18"/>
  <c r="AD12" i="18"/>
  <c r="AB12" i="18"/>
  <c r="AC12" i="18" s="1"/>
  <c r="Y12" i="18"/>
  <c r="Z12" i="18" s="1"/>
  <c r="V12" i="18"/>
  <c r="O12" i="18"/>
  <c r="N12" i="18"/>
  <c r="P12" i="18" s="1"/>
  <c r="M12" i="18"/>
  <c r="J12" i="18"/>
  <c r="G12" i="18"/>
  <c r="AD11" i="18"/>
  <c r="AB11" i="18"/>
  <c r="AC11" i="18" s="1"/>
  <c r="Y11" i="18"/>
  <c r="Z11" i="18" s="1"/>
  <c r="V11" i="18"/>
  <c r="W11" i="18" s="1"/>
  <c r="O11" i="18"/>
  <c r="N11" i="18"/>
  <c r="P11" i="18" s="1"/>
  <c r="M11" i="18"/>
  <c r="J11" i="18"/>
  <c r="G11" i="18"/>
  <c r="AD10" i="18"/>
  <c r="AB10" i="18"/>
  <c r="AC10" i="18" s="1"/>
  <c r="Y10" i="18"/>
  <c r="V10" i="18"/>
  <c r="W10" i="18" s="1"/>
  <c r="O10" i="18"/>
  <c r="N10" i="18"/>
  <c r="P10" i="18" s="1"/>
  <c r="M10" i="18"/>
  <c r="J10" i="18"/>
  <c r="G10" i="18"/>
  <c r="AD9" i="18"/>
  <c r="AB9" i="18"/>
  <c r="AC9" i="18" s="1"/>
  <c r="Y9" i="18"/>
  <c r="Z9" i="18" s="1"/>
  <c r="V9" i="18"/>
  <c r="W9" i="18" s="1"/>
  <c r="O9" i="18"/>
  <c r="N9" i="18"/>
  <c r="P9" i="18" s="1"/>
  <c r="M9" i="18"/>
  <c r="J9" i="18"/>
  <c r="G9" i="18"/>
  <c r="AD8" i="18"/>
  <c r="AB8" i="18"/>
  <c r="Y8" i="18"/>
  <c r="Z8" i="18" s="1"/>
  <c r="V8" i="18"/>
  <c r="W8" i="18" s="1"/>
  <c r="O8" i="18"/>
  <c r="N8" i="18"/>
  <c r="P8" i="18" s="1"/>
  <c r="M8" i="18"/>
  <c r="J8" i="18"/>
  <c r="G8" i="18"/>
  <c r="AD7" i="18"/>
  <c r="AB7" i="18"/>
  <c r="AC7" i="18" s="1"/>
  <c r="Y7" i="18"/>
  <c r="Z7" i="18" s="1"/>
  <c r="V7" i="18"/>
  <c r="AE7" i="18" s="1"/>
  <c r="O7" i="18"/>
  <c r="N7" i="18"/>
  <c r="M7" i="18"/>
  <c r="J7" i="18"/>
  <c r="G7" i="18"/>
  <c r="G13" i="18" s="1"/>
  <c r="AE12" i="18" l="1"/>
  <c r="AF12" i="18" s="1"/>
  <c r="AE17" i="18"/>
  <c r="AF17" i="18" s="1"/>
  <c r="Y15" i="18"/>
  <c r="AF18" i="18"/>
  <c r="AE8" i="18"/>
  <c r="AB19" i="18"/>
  <c r="V13" i="18"/>
  <c r="AE20" i="18"/>
  <c r="AE21" i="18" s="1"/>
  <c r="Y19" i="18"/>
  <c r="Y13" i="18"/>
  <c r="AF8" i="18"/>
  <c r="M22" i="18"/>
  <c r="AF10" i="18"/>
  <c r="O22" i="18"/>
  <c r="G22" i="18"/>
  <c r="J22" i="18"/>
  <c r="AE9" i="18"/>
  <c r="AF9" i="18" s="1"/>
  <c r="AB13" i="18"/>
  <c r="W17" i="18"/>
  <c r="P20" i="18"/>
  <c r="P21" i="18" s="1"/>
  <c r="AE10" i="18"/>
  <c r="O13" i="18"/>
  <c r="AB15" i="18"/>
  <c r="Z16" i="18"/>
  <c r="Z19" i="18" s="1"/>
  <c r="W18" i="18"/>
  <c r="W19" i="18" s="1"/>
  <c r="AE11" i="18"/>
  <c r="AF11" i="18" s="1"/>
  <c r="AD13" i="18"/>
  <c r="W20" i="18"/>
  <c r="W21" i="18" s="1"/>
  <c r="Y21" i="18"/>
  <c r="AE16" i="18"/>
  <c r="O19" i="18"/>
  <c r="AB21" i="18"/>
  <c r="N22" i="18"/>
  <c r="AC8" i="18"/>
  <c r="Z10" i="18"/>
  <c r="W12" i="18"/>
  <c r="W14" i="18"/>
  <c r="W15" i="18" s="1"/>
  <c r="P17" i="18"/>
  <c r="P19" i="18" s="1"/>
  <c r="V19" i="18"/>
  <c r="AF7" i="18"/>
  <c r="P7" i="18"/>
  <c r="AE14" i="18"/>
  <c r="AE15" i="18" s="1"/>
  <c r="AC17" i="18"/>
  <c r="AC19" i="18" s="1"/>
  <c r="W7" i="18"/>
  <c r="AD21" i="18"/>
  <c r="AD22" i="18" s="1"/>
  <c r="AB22" i="18" l="1"/>
  <c r="Y22" i="18"/>
  <c r="AE19" i="18"/>
  <c r="V22" i="18"/>
  <c r="AF16" i="18"/>
  <c r="AF19" i="18" s="1"/>
  <c r="AE13" i="18"/>
  <c r="AC13" i="18"/>
  <c r="AC22" i="18" s="1"/>
  <c r="AF20" i="18"/>
  <c r="AF21" i="18" s="1"/>
  <c r="W13" i="18"/>
  <c r="W22" i="18"/>
  <c r="P13" i="18"/>
  <c r="P22" i="18" s="1"/>
  <c r="AF14" i="18"/>
  <c r="AF15" i="18" s="1"/>
  <c r="Z13" i="18"/>
  <c r="Z22" i="18" s="1"/>
  <c r="AF13" i="18"/>
  <c r="AE22" i="18" l="1"/>
  <c r="AF22" i="18"/>
  <c r="AA21" i="17"/>
  <c r="X21" i="17"/>
  <c r="U21" i="17"/>
  <c r="T21" i="17"/>
  <c r="S21" i="17"/>
  <c r="R21" i="17"/>
  <c r="R22" i="17" s="1"/>
  <c r="Q21" i="17"/>
  <c r="Q22" i="17" s="1"/>
  <c r="O21" i="17"/>
  <c r="N21" i="17"/>
  <c r="L21" i="17"/>
  <c r="K21" i="17"/>
  <c r="J21" i="17"/>
  <c r="I21" i="17"/>
  <c r="H21" i="17"/>
  <c r="G21" i="17"/>
  <c r="F21" i="17"/>
  <c r="E21" i="17"/>
  <c r="AD20" i="17"/>
  <c r="AB20" i="17"/>
  <c r="Y20" i="17"/>
  <c r="Z20" i="17" s="1"/>
  <c r="Z21" i="17" s="1"/>
  <c r="V20" i="17"/>
  <c r="W20" i="17" s="1"/>
  <c r="W21" i="17" s="1"/>
  <c r="O20" i="17"/>
  <c r="N20" i="17"/>
  <c r="P20" i="17" s="1"/>
  <c r="P21" i="17" s="1"/>
  <c r="M20" i="17"/>
  <c r="M21" i="17" s="1"/>
  <c r="J20" i="17"/>
  <c r="G20" i="17"/>
  <c r="AA19" i="17"/>
  <c r="X19" i="17"/>
  <c r="U19" i="17"/>
  <c r="T19" i="17"/>
  <c r="O19" i="17"/>
  <c r="L19" i="17"/>
  <c r="K19" i="17"/>
  <c r="I19" i="17"/>
  <c r="H19" i="17"/>
  <c r="F19" i="17"/>
  <c r="E19" i="17"/>
  <c r="AD18" i="17"/>
  <c r="AB18" i="17"/>
  <c r="AC18" i="17" s="1"/>
  <c r="Y18" i="17"/>
  <c r="Z18" i="17" s="1"/>
  <c r="V18" i="17"/>
  <c r="W18" i="17" s="1"/>
  <c r="O18" i="17"/>
  <c r="N18" i="17"/>
  <c r="P18" i="17" s="1"/>
  <c r="P19" i="17" s="1"/>
  <c r="M18" i="17"/>
  <c r="J18" i="17"/>
  <c r="G18" i="17"/>
  <c r="AD17" i="17"/>
  <c r="AD19" i="17" s="1"/>
  <c r="AB17" i="17"/>
  <c r="AC17" i="17" s="1"/>
  <c r="Y17" i="17"/>
  <c r="Z17" i="17" s="1"/>
  <c r="V17" i="17"/>
  <c r="W17" i="17" s="1"/>
  <c r="P17" i="17"/>
  <c r="O17" i="17"/>
  <c r="N17" i="17"/>
  <c r="M17" i="17"/>
  <c r="J17" i="17"/>
  <c r="G17" i="17"/>
  <c r="AD16" i="17"/>
  <c r="AB16" i="17"/>
  <c r="Y16" i="17"/>
  <c r="V16" i="17"/>
  <c r="P16" i="17"/>
  <c r="O16" i="17"/>
  <c r="N16" i="17"/>
  <c r="N19" i="17" s="1"/>
  <c r="M16" i="17"/>
  <c r="M19" i="17" s="1"/>
  <c r="J16" i="17"/>
  <c r="J19" i="17" s="1"/>
  <c r="G16" i="17"/>
  <c r="G19" i="17" s="1"/>
  <c r="AA15" i="17"/>
  <c r="X15" i="17"/>
  <c r="U15" i="17"/>
  <c r="T15" i="17"/>
  <c r="L15" i="17"/>
  <c r="K15" i="17"/>
  <c r="I15" i="17"/>
  <c r="H15" i="17"/>
  <c r="F15" i="17"/>
  <c r="E15" i="17"/>
  <c r="AD14" i="17"/>
  <c r="AD15" i="17" s="1"/>
  <c r="AB14" i="17"/>
  <c r="AB15" i="17" s="1"/>
  <c r="Y14" i="17"/>
  <c r="Z14" i="17" s="1"/>
  <c r="Z15" i="17" s="1"/>
  <c r="V14" i="17"/>
  <c r="V15" i="17" s="1"/>
  <c r="O14" i="17"/>
  <c r="O15" i="17" s="1"/>
  <c r="N14" i="17"/>
  <c r="N15" i="17" s="1"/>
  <c r="M14" i="17"/>
  <c r="M15" i="17" s="1"/>
  <c r="J14" i="17"/>
  <c r="J15" i="17" s="1"/>
  <c r="G14" i="17"/>
  <c r="G15" i="17" s="1"/>
  <c r="AA13" i="17"/>
  <c r="AA22" i="17" s="1"/>
  <c r="X13" i="17"/>
  <c r="X22" i="17" s="1"/>
  <c r="U13" i="17"/>
  <c r="U22" i="17" s="1"/>
  <c r="T13" i="17"/>
  <c r="T22" i="17" s="1"/>
  <c r="S22" i="17"/>
  <c r="L13" i="17"/>
  <c r="L22" i="17" s="1"/>
  <c r="K13" i="17"/>
  <c r="K22" i="17" s="1"/>
  <c r="I13" i="17"/>
  <c r="I22" i="17" s="1"/>
  <c r="H13" i="17"/>
  <c r="H22" i="17" s="1"/>
  <c r="G13" i="17"/>
  <c r="F13" i="17"/>
  <c r="F22" i="17" s="1"/>
  <c r="E13" i="17"/>
  <c r="E22" i="17" s="1"/>
  <c r="AD12" i="17"/>
  <c r="AB12" i="17"/>
  <c r="AC12" i="17" s="1"/>
  <c r="Y12" i="17"/>
  <c r="V12" i="17"/>
  <c r="W12" i="17" s="1"/>
  <c r="O12" i="17"/>
  <c r="N12" i="17"/>
  <c r="P12" i="17" s="1"/>
  <c r="M12" i="17"/>
  <c r="J12" i="17"/>
  <c r="G12" i="17"/>
  <c r="AD11" i="17"/>
  <c r="AB11" i="17"/>
  <c r="AC11" i="17" s="1"/>
  <c r="Y11" i="17"/>
  <c r="Z11" i="17" s="1"/>
  <c r="V11" i="17"/>
  <c r="O11" i="17"/>
  <c r="N11" i="17"/>
  <c r="P11" i="17" s="1"/>
  <c r="M11" i="17"/>
  <c r="J11" i="17"/>
  <c r="G11" i="17"/>
  <c r="AD10" i="17"/>
  <c r="AB10" i="17"/>
  <c r="AC10" i="17" s="1"/>
  <c r="Y10" i="17"/>
  <c r="Z10" i="17" s="1"/>
  <c r="V10" i="17"/>
  <c r="W10" i="17" s="1"/>
  <c r="O10" i="17"/>
  <c r="N10" i="17"/>
  <c r="M10" i="17"/>
  <c r="J10" i="17"/>
  <c r="G10" i="17"/>
  <c r="AD9" i="17"/>
  <c r="AB9" i="17"/>
  <c r="AC9" i="17" s="1"/>
  <c r="Y9" i="17"/>
  <c r="Z9" i="17" s="1"/>
  <c r="V9" i="17"/>
  <c r="W9" i="17" s="1"/>
  <c r="O9" i="17"/>
  <c r="O13" i="17" s="1"/>
  <c r="N9" i="17"/>
  <c r="M9" i="17"/>
  <c r="J9" i="17"/>
  <c r="G9" i="17"/>
  <c r="AD8" i="17"/>
  <c r="AB8" i="17"/>
  <c r="AC8" i="17" s="1"/>
  <c r="Y8" i="17"/>
  <c r="Z8" i="17" s="1"/>
  <c r="V8" i="17"/>
  <c r="P8" i="17"/>
  <c r="O8" i="17"/>
  <c r="N8" i="17"/>
  <c r="N13" i="17" s="1"/>
  <c r="M8" i="17"/>
  <c r="J8" i="17"/>
  <c r="J13" i="17" s="1"/>
  <c r="G8" i="17"/>
  <c r="AD7" i="17"/>
  <c r="AB7" i="17"/>
  <c r="Y7" i="17"/>
  <c r="V7" i="17"/>
  <c r="O7" i="17"/>
  <c r="N7" i="17"/>
  <c r="P7" i="17" s="1"/>
  <c r="M7" i="17"/>
  <c r="J7" i="17"/>
  <c r="G7" i="17"/>
  <c r="AE7" i="17" l="1"/>
  <c r="Y15" i="17"/>
  <c r="AE18" i="17"/>
  <c r="AF18" i="17" s="1"/>
  <c r="Y19" i="17"/>
  <c r="AE12" i="17"/>
  <c r="AF12" i="17" s="1"/>
  <c r="AB19" i="17"/>
  <c r="AE17" i="17"/>
  <c r="AC16" i="17"/>
  <c r="AE11" i="17"/>
  <c r="AF11" i="17" s="1"/>
  <c r="AE20" i="17"/>
  <c r="AE21" i="17" s="1"/>
  <c r="AE16" i="17"/>
  <c r="AF16" i="17" s="1"/>
  <c r="V21" i="17"/>
  <c r="AC19" i="17"/>
  <c r="Z16" i="17"/>
  <c r="Z19" i="17" s="1"/>
  <c r="W14" i="17"/>
  <c r="W15" i="17" s="1"/>
  <c r="AE8" i="17"/>
  <c r="V19" i="17"/>
  <c r="AB21" i="17"/>
  <c r="N22" i="17"/>
  <c r="G22" i="17"/>
  <c r="J22" i="17"/>
  <c r="W8" i="17"/>
  <c r="P10" i="17"/>
  <c r="AF17" i="17"/>
  <c r="AD21" i="17"/>
  <c r="Z7" i="17"/>
  <c r="V13" i="17"/>
  <c r="AC7" i="17"/>
  <c r="W11" i="17"/>
  <c r="P14" i="17"/>
  <c r="P15" i="17" s="1"/>
  <c r="Y13" i="17"/>
  <c r="AC20" i="17"/>
  <c r="AC21" i="17" s="1"/>
  <c r="AF7" i="17"/>
  <c r="Z12" i="17"/>
  <c r="M13" i="17"/>
  <c r="M22" i="17" s="1"/>
  <c r="W16" i="17"/>
  <c r="W19" i="17" s="1"/>
  <c r="AE9" i="17"/>
  <c r="AF9" i="17" s="1"/>
  <c r="AB13" i="17"/>
  <c r="AB22" i="17" s="1"/>
  <c r="AD13" i="17"/>
  <c r="AD22" i="17" s="1"/>
  <c r="AC14" i="17"/>
  <c r="AC15" i="17" s="1"/>
  <c r="Y21" i="17"/>
  <c r="W7" i="17"/>
  <c r="P9" i="17"/>
  <c r="O22" i="17"/>
  <c r="AE10" i="17"/>
  <c r="AF10" i="17" s="1"/>
  <c r="AE14" i="17"/>
  <c r="AE19" i="17" l="1"/>
  <c r="AE13" i="17"/>
  <c r="AF19" i="17"/>
  <c r="Y22" i="17"/>
  <c r="AF8" i="17"/>
  <c r="V22" i="17"/>
  <c r="AF20" i="17"/>
  <c r="AF21" i="17" s="1"/>
  <c r="W13" i="17"/>
  <c r="W22" i="17" s="1"/>
  <c r="AC13" i="17"/>
  <c r="AC22" i="17" s="1"/>
  <c r="Z13" i="17"/>
  <c r="Z22" i="17"/>
  <c r="P13" i="17"/>
  <c r="P22" i="17" s="1"/>
  <c r="AF13" i="17"/>
  <c r="AE15" i="17"/>
  <c r="AF14" i="17"/>
  <c r="AF15" i="17" s="1"/>
  <c r="AE22" i="17" l="1"/>
  <c r="AF22" i="17"/>
  <c r="G93" i="15"/>
  <c r="F93" i="15"/>
  <c r="E93" i="15"/>
  <c r="D93" i="15"/>
  <c r="C93" i="15"/>
  <c r="G80" i="15"/>
  <c r="F80" i="15"/>
  <c r="E80" i="15"/>
  <c r="E95" i="15" s="1"/>
  <c r="D80" i="15"/>
  <c r="C80" i="15"/>
  <c r="G68" i="15"/>
  <c r="G70" i="15" s="1"/>
  <c r="F68" i="15"/>
  <c r="F70" i="15" s="1"/>
  <c r="E68" i="15"/>
  <c r="E70" i="15" s="1"/>
  <c r="D68" i="15"/>
  <c r="D70" i="15" s="1"/>
  <c r="C68" i="15"/>
  <c r="C70" i="15" s="1"/>
  <c r="C72" i="15" s="1"/>
  <c r="D71" i="15" s="1"/>
  <c r="G24" i="15"/>
  <c r="F24" i="15"/>
  <c r="E24" i="15"/>
  <c r="D24" i="15"/>
  <c r="C24" i="15"/>
  <c r="F95" i="15" l="1"/>
  <c r="D95" i="15"/>
  <c r="D97" i="15" s="1"/>
  <c r="E96" i="15" s="1"/>
  <c r="E97" i="15" s="1"/>
  <c r="F96" i="15" s="1"/>
  <c r="F97" i="15" s="1"/>
  <c r="G96" i="15" s="1"/>
  <c r="C95" i="15"/>
  <c r="C97" i="15" s="1"/>
  <c r="D96" i="15" s="1"/>
  <c r="G95" i="15"/>
  <c r="D72" i="15"/>
  <c r="E71" i="15" s="1"/>
  <c r="E72" i="15" s="1"/>
  <c r="F71" i="15" s="1"/>
  <c r="F72" i="15" s="1"/>
  <c r="G71" i="15" s="1"/>
  <c r="G72" i="15" s="1"/>
  <c r="O10" i="13"/>
  <c r="O12" i="13"/>
  <c r="P12" i="13"/>
  <c r="Q12" i="13"/>
  <c r="O16" i="13"/>
  <c r="O18" i="13"/>
  <c r="Q18" i="13"/>
  <c r="P17" i="13"/>
  <c r="P18" i="13" s="1"/>
  <c r="P15" i="13"/>
  <c r="P14" i="13"/>
  <c r="P11" i="13"/>
  <c r="P9" i="13"/>
  <c r="P8" i="13"/>
  <c r="P6" i="13"/>
  <c r="P5" i="13"/>
  <c r="P4" i="13"/>
  <c r="P13" i="13"/>
  <c r="Q15" i="13"/>
  <c r="Q16" i="13" s="1"/>
  <c r="M15" i="13"/>
  <c r="M17" i="13"/>
  <c r="M18" i="13" s="1"/>
  <c r="M14" i="13"/>
  <c r="M13" i="13"/>
  <c r="M16" i="13" s="1"/>
  <c r="M11" i="13"/>
  <c r="M12" i="13" s="1"/>
  <c r="M9" i="13"/>
  <c r="M8" i="13"/>
  <c r="M6" i="13"/>
  <c r="M5" i="13"/>
  <c r="N7" i="13"/>
  <c r="Q7" i="13" s="1"/>
  <c r="Q10" i="13" s="1"/>
  <c r="J17" i="13"/>
  <c r="J18" i="13" s="1"/>
  <c r="J14" i="13"/>
  <c r="J15" i="13"/>
  <c r="J13" i="13"/>
  <c r="J11" i="13"/>
  <c r="J12" i="13" s="1"/>
  <c r="J6" i="13"/>
  <c r="J7" i="13"/>
  <c r="J8" i="13"/>
  <c r="J9" i="13"/>
  <c r="J5" i="13"/>
  <c r="I18" i="13"/>
  <c r="K18" i="13"/>
  <c r="L18" i="13"/>
  <c r="N18" i="13"/>
  <c r="I16" i="13"/>
  <c r="K16" i="13"/>
  <c r="L16" i="13"/>
  <c r="I12" i="13"/>
  <c r="K12" i="13"/>
  <c r="L12" i="13"/>
  <c r="N12" i="13"/>
  <c r="I10" i="13"/>
  <c r="K10" i="13"/>
  <c r="L10" i="13"/>
  <c r="J4" i="13"/>
  <c r="H12" i="13"/>
  <c r="E12" i="13"/>
  <c r="H18" i="13"/>
  <c r="E18" i="13"/>
  <c r="H16" i="13"/>
  <c r="E16" i="13"/>
  <c r="H10" i="13"/>
  <c r="E10" i="13"/>
  <c r="AA20" i="12"/>
  <c r="X20" i="12"/>
  <c r="U20" i="12"/>
  <c r="T20" i="12"/>
  <c r="S20" i="12"/>
  <c r="R20" i="12"/>
  <c r="Q20" i="12"/>
  <c r="L20" i="12"/>
  <c r="K20" i="12"/>
  <c r="I20" i="12"/>
  <c r="H20" i="12"/>
  <c r="F20" i="12"/>
  <c r="E20" i="12"/>
  <c r="AD19" i="12"/>
  <c r="O19" i="12"/>
  <c r="O20" i="12" s="1"/>
  <c r="N19" i="12"/>
  <c r="N20" i="12" s="1"/>
  <c r="M19" i="12"/>
  <c r="M20" i="12" s="1"/>
  <c r="J19" i="12"/>
  <c r="J20" i="12" s="1"/>
  <c r="G19" i="12"/>
  <c r="G20" i="12" s="1"/>
  <c r="AA18" i="12"/>
  <c r="X18" i="12"/>
  <c r="U18" i="12"/>
  <c r="T18" i="12"/>
  <c r="S18" i="12"/>
  <c r="R18" i="12"/>
  <c r="Q18" i="12"/>
  <c r="L18" i="12"/>
  <c r="K18" i="12"/>
  <c r="I18" i="12"/>
  <c r="H18" i="12"/>
  <c r="F18" i="12"/>
  <c r="E18" i="12"/>
  <c r="AD17" i="12"/>
  <c r="O17" i="12"/>
  <c r="N17" i="12"/>
  <c r="P17" i="12" s="1"/>
  <c r="M17" i="12"/>
  <c r="J17" i="12"/>
  <c r="G17" i="12"/>
  <c r="AD16" i="12"/>
  <c r="O16" i="12"/>
  <c r="N16" i="12"/>
  <c r="M16" i="12"/>
  <c r="J16" i="12"/>
  <c r="G16" i="12"/>
  <c r="AD15" i="12"/>
  <c r="O15" i="12"/>
  <c r="N15" i="12"/>
  <c r="P15" i="12" s="1"/>
  <c r="M15" i="12"/>
  <c r="J15" i="12"/>
  <c r="G15" i="12"/>
  <c r="AA14" i="12"/>
  <c r="X14" i="12"/>
  <c r="U14" i="12"/>
  <c r="T14" i="12"/>
  <c r="S14" i="12"/>
  <c r="R14" i="12"/>
  <c r="Q14" i="12"/>
  <c r="L14" i="12"/>
  <c r="K14" i="12"/>
  <c r="I14" i="12"/>
  <c r="H14" i="12"/>
  <c r="F14" i="12"/>
  <c r="E14" i="12"/>
  <c r="AD13" i="12"/>
  <c r="O13" i="12"/>
  <c r="O14" i="12" s="1"/>
  <c r="N13" i="12"/>
  <c r="N14" i="12" s="1"/>
  <c r="M13" i="12"/>
  <c r="M14" i="12" s="1"/>
  <c r="J13" i="12"/>
  <c r="J14" i="12" s="1"/>
  <c r="G13" i="12"/>
  <c r="G14" i="12" s="1"/>
  <c r="AA12" i="12"/>
  <c r="X12" i="12"/>
  <c r="U12" i="12"/>
  <c r="T12" i="12"/>
  <c r="S12" i="12"/>
  <c r="R12" i="12"/>
  <c r="Q12" i="12"/>
  <c r="L12" i="12"/>
  <c r="K12" i="12"/>
  <c r="I12" i="12"/>
  <c r="H12" i="12"/>
  <c r="F12" i="12"/>
  <c r="E12" i="12"/>
  <c r="AD11" i="12"/>
  <c r="O11" i="12"/>
  <c r="N11" i="12"/>
  <c r="P11" i="12" s="1"/>
  <c r="M11" i="12"/>
  <c r="J11" i="12"/>
  <c r="G11" i="12"/>
  <c r="AD10" i="12"/>
  <c r="O10" i="12"/>
  <c r="N10" i="12"/>
  <c r="P10" i="12" s="1"/>
  <c r="M10" i="12"/>
  <c r="J10" i="12"/>
  <c r="G10" i="12"/>
  <c r="AD9" i="12"/>
  <c r="O9" i="12"/>
  <c r="N9" i="12"/>
  <c r="M9" i="12"/>
  <c r="J9" i="12"/>
  <c r="G9" i="12"/>
  <c r="AD8" i="12"/>
  <c r="O8" i="12"/>
  <c r="P8" i="12" s="1"/>
  <c r="N8" i="12"/>
  <c r="M8" i="12"/>
  <c r="J8" i="12"/>
  <c r="G8" i="12"/>
  <c r="AD7" i="12"/>
  <c r="O7" i="12"/>
  <c r="N7" i="12"/>
  <c r="P7" i="12" s="1"/>
  <c r="M7" i="12"/>
  <c r="J7" i="12"/>
  <c r="G7" i="12"/>
  <c r="AD6" i="12"/>
  <c r="O6" i="12"/>
  <c r="N6" i="12"/>
  <c r="M6" i="12"/>
  <c r="J6" i="12"/>
  <c r="G6" i="12"/>
  <c r="G97" i="15" l="1"/>
  <c r="P16" i="13"/>
  <c r="M10" i="13"/>
  <c r="E28" i="29" s="1"/>
  <c r="K20" i="13"/>
  <c r="P7" i="13"/>
  <c r="P10" i="13" s="1"/>
  <c r="E39" i="29" s="1"/>
  <c r="P16" i="12"/>
  <c r="J12" i="12"/>
  <c r="G18" i="12"/>
  <c r="N10" i="13"/>
  <c r="C39" i="29" s="1"/>
  <c r="C45" i="29" s="1"/>
  <c r="J18" i="12"/>
  <c r="J21" i="12" s="1"/>
  <c r="E21" i="12"/>
  <c r="H21" i="12"/>
  <c r="I21" i="12"/>
  <c r="P13" i="12"/>
  <c r="P14" i="12" s="1"/>
  <c r="L21" i="12"/>
  <c r="K21" i="12"/>
  <c r="R21" i="12"/>
  <c r="S21" i="12"/>
  <c r="Q21" i="12"/>
  <c r="AA21" i="12"/>
  <c r="AD18" i="12"/>
  <c r="H20" i="13"/>
  <c r="J10" i="13"/>
  <c r="J16" i="13"/>
  <c r="J20" i="13" s="1"/>
  <c r="J23" i="13" s="1"/>
  <c r="J25" i="13" s="1"/>
  <c r="Q20" i="13"/>
  <c r="N20" i="13"/>
  <c r="M20" i="13"/>
  <c r="M23" i="13" s="1"/>
  <c r="E20" i="13"/>
  <c r="AD12" i="12"/>
  <c r="P18" i="12"/>
  <c r="T21" i="12"/>
  <c r="U21" i="12"/>
  <c r="X21" i="12"/>
  <c r="M12" i="12"/>
  <c r="P9" i="12"/>
  <c r="F21" i="12"/>
  <c r="P6" i="12"/>
  <c r="O12" i="12"/>
  <c r="O21" i="12" s="1"/>
  <c r="M18" i="12"/>
  <c r="G12" i="12"/>
  <c r="G21" i="12"/>
  <c r="N18" i="12"/>
  <c r="O18" i="12"/>
  <c r="N12" i="12"/>
  <c r="P19" i="12"/>
  <c r="P20" i="12" s="1"/>
  <c r="AD14" i="12"/>
  <c r="AD20" i="12"/>
  <c r="G39" i="29" l="1"/>
  <c r="G45" i="29" s="1"/>
  <c r="E45" i="29"/>
  <c r="E34" i="29"/>
  <c r="G28" i="29"/>
  <c r="G34" i="29" s="1"/>
  <c r="P20" i="13"/>
  <c r="P23" i="13" s="1"/>
  <c r="N21" i="12"/>
  <c r="M21" i="12"/>
  <c r="AD21" i="12"/>
  <c r="P12" i="12"/>
  <c r="P21" i="12" s="1"/>
  <c r="T23" i="13" l="1"/>
  <c r="AB16" i="12"/>
  <c r="AC16" i="12" s="1"/>
  <c r="G51" i="29" l="1"/>
  <c r="G56" i="29" s="1"/>
  <c r="E56" i="29"/>
  <c r="Y6" i="12"/>
  <c r="AB15" i="12"/>
  <c r="V19" i="12"/>
  <c r="AB7" i="12"/>
  <c r="AC7" i="12" s="1"/>
  <c r="Y17" i="12"/>
  <c r="Z17" i="12" s="1"/>
  <c r="V7" i="12"/>
  <c r="V8" i="12"/>
  <c r="V11" i="12" l="1"/>
  <c r="Y7" i="12"/>
  <c r="Z7" i="12" s="1"/>
  <c r="AB13" i="12"/>
  <c r="V6" i="12"/>
  <c r="W19" i="12"/>
  <c r="W20" i="12" s="1"/>
  <c r="V20" i="12"/>
  <c r="Z6" i="12"/>
  <c r="W8" i="12"/>
  <c r="V15" i="12"/>
  <c r="W7" i="12"/>
  <c r="AB10" i="12"/>
  <c r="AC10" i="12" s="1"/>
  <c r="Y19" i="12"/>
  <c r="AC15" i="12"/>
  <c r="Y11" i="12"/>
  <c r="Z11" i="12" s="1"/>
  <c r="Y16" i="12"/>
  <c r="Z16" i="12" s="1"/>
  <c r="AB9" i="12"/>
  <c r="AC9" i="12" s="1"/>
  <c r="AE7" i="12" l="1"/>
  <c r="AF7" i="12" s="1"/>
  <c r="V16" i="12"/>
  <c r="Y15" i="12"/>
  <c r="AC13" i="12"/>
  <c r="AC14" i="12" s="1"/>
  <c r="AB14" i="12"/>
  <c r="AB6" i="12"/>
  <c r="AE6" i="12" s="1"/>
  <c r="Y13" i="12"/>
  <c r="Y8" i="12"/>
  <c r="W15" i="12"/>
  <c r="W6" i="12"/>
  <c r="AB8" i="12"/>
  <c r="AC8" i="12" s="1"/>
  <c r="V9" i="12"/>
  <c r="V13" i="12"/>
  <c r="Y10" i="12"/>
  <c r="Z10" i="12" s="1"/>
  <c r="W11" i="12"/>
  <c r="Y9" i="12"/>
  <c r="Z9" i="12" s="1"/>
  <c r="V17" i="12"/>
  <c r="V18" i="12" s="1"/>
  <c r="AB17" i="12"/>
  <c r="AB19" i="12"/>
  <c r="Z19" i="12"/>
  <c r="Z20" i="12" s="1"/>
  <c r="Y20" i="12"/>
  <c r="V10" i="12"/>
  <c r="AB11" i="12"/>
  <c r="AC11" i="12" s="1"/>
  <c r="AE11" i="12" l="1"/>
  <c r="AF11" i="12" s="1"/>
  <c r="AF6" i="12"/>
  <c r="V14" i="12"/>
  <c r="AE13" i="12"/>
  <c r="W13" i="12"/>
  <c r="W14" i="12" s="1"/>
  <c r="AE17" i="12"/>
  <c r="AF17" i="12" s="1"/>
  <c r="W17" i="12"/>
  <c r="Y18" i="12"/>
  <c r="Z15" i="12"/>
  <c r="Z18" i="12" s="1"/>
  <c r="W9" i="12"/>
  <c r="AE9" i="12"/>
  <c r="AF9" i="12" s="1"/>
  <c r="AC19" i="12"/>
  <c r="AC20" i="12" s="1"/>
  <c r="AB20" i="12"/>
  <c r="AE19" i="12"/>
  <c r="AE10" i="12"/>
  <c r="AF10" i="12" s="1"/>
  <c r="W10" i="12"/>
  <c r="W12" i="12" s="1"/>
  <c r="V12" i="12"/>
  <c r="V21" i="12" s="1"/>
  <c r="W18" i="12"/>
  <c r="AC17" i="12"/>
  <c r="AC18" i="12" s="1"/>
  <c r="AB18" i="12"/>
  <c r="AE15" i="12"/>
  <c r="AB12" i="12"/>
  <c r="AB21" i="12" s="1"/>
  <c r="AC6" i="12"/>
  <c r="Z13" i="12"/>
  <c r="Z14" i="12" s="1"/>
  <c r="Y14" i="12"/>
  <c r="W16" i="12"/>
  <c r="AE16" i="12"/>
  <c r="AF16" i="12" s="1"/>
  <c r="Z8" i="12"/>
  <c r="AE8" i="12"/>
  <c r="AF8" i="12" s="1"/>
  <c r="Y12" i="12"/>
  <c r="Y21" i="12" s="1"/>
  <c r="W21" i="12" l="1"/>
  <c r="AC21" i="12"/>
  <c r="AC12" i="12"/>
  <c r="AE20" i="12"/>
  <c r="AF19" i="12"/>
  <c r="AF20" i="12" s="1"/>
  <c r="Z12" i="12"/>
  <c r="Z21" i="12"/>
  <c r="AE18" i="12"/>
  <c r="AF15" i="12"/>
  <c r="AF18" i="12" s="1"/>
  <c r="AE14" i="12"/>
  <c r="AF13" i="12"/>
  <c r="AF14" i="12" s="1"/>
  <c r="AE12" i="12"/>
  <c r="AE21" i="12" s="1"/>
  <c r="AF12" i="12"/>
  <c r="AF21" i="12" s="1"/>
</calcChain>
</file>

<file path=xl/sharedStrings.xml><?xml version="1.0" encoding="utf-8"?>
<sst xmlns="http://schemas.openxmlformats.org/spreadsheetml/2006/main" count="1654" uniqueCount="330">
  <si>
    <t>Restructure Workings Template and Guidance Notes</t>
  </si>
  <si>
    <t>Please note that all tabs highlighted in yellow are to provide examples of how this template should be used, the remaining tabs are for you to use to complete your own restructure workings</t>
  </si>
  <si>
    <t>RUNNING THE STAFF MONTHLY PROFILE REPORT</t>
  </si>
  <si>
    <t>Go to Education Access Budgets</t>
  </si>
  <si>
    <t>Click on Reports- Reporting Module</t>
  </si>
  <si>
    <t>When Reports open, there are two tabs on the far right hand side, click on Pupil/Staff Reports</t>
  </si>
  <si>
    <t>Then Select Staff Monthly Profile report</t>
  </si>
  <si>
    <t>Chose the year- start with the latest year 2026/27</t>
  </si>
  <si>
    <t>For Report Type- Select Detailed Report</t>
  </si>
  <si>
    <t>For Filter By Section- ensure ALL SECTIONS is selected</t>
  </si>
  <si>
    <t>For Sort By- ensure Section Code is selected</t>
  </si>
  <si>
    <t>Then Click Export</t>
  </si>
  <si>
    <t>Then run the same report using the exact same parameters as above for each of the next four years, so 2027/28, 2028/29, 2029/30 and 2030/31</t>
  </si>
  <si>
    <t>You should now have five exported reports, ensure you save them</t>
  </si>
  <si>
    <t>BASE FILE (CONSOLIDATED ANNUAL STAFFING BUDGETS BY POST FOR EACH OF THE NEXT 5 YEARS)</t>
  </si>
  <si>
    <t>For this analysis only one tab from each of the yearly exported reports is required and that is the final month of each file, which is March 2027, March 2028, March 2029, March 2030 and March 2031</t>
  </si>
  <si>
    <t>You will see as part of this working paper that each March tab has been copied into the Template and you should do the same</t>
  </si>
  <si>
    <t>You now need to build up a base file, so you can always refer back to this should something go amiss when doing calculations later on</t>
  </si>
  <si>
    <t>Please refer to tab named 'Example-Base File' for an example of what this should look like</t>
  </si>
  <si>
    <t>Using the March 2027 tab/report, copy columns A through to D into your own base file, this will ensure you have the Name, Reference, Contract Ref and Job Title for each post/staff member</t>
  </si>
  <si>
    <t>Then scroll far right on the March 2027 tab and the only column that should now be copied (paste special- values and formats only) into the base file is column AD, which is the TOTAL ANNUAL BUDGET for each post</t>
  </si>
  <si>
    <t>Then go to each subsequent March (e.g. 2028, 2029, 2030, 2031) tab, and copy and paste special only column AD from each report into the base file</t>
  </si>
  <si>
    <t>Please see the highlighted in yellow  'Example-Base File' tab, your base file should now look the same, so you have Name, Reference, Contract Ref, Job Title, and have 5 columns of data which is the total annual budget for each post starting with the total budget for March 2027, then March 2028 and so on</t>
  </si>
  <si>
    <t>CONTROL CHECK (BASE FILE BUDGETS MATCH CFR REPORT)</t>
  </si>
  <si>
    <t>RESTRUCTURE WORKINGS</t>
  </si>
  <si>
    <t>Please now refer to the Example- Workings tab (highlighted in yellow) in this template, as this will show you how to build up your working paper</t>
  </si>
  <si>
    <t>Your working file should also have a comments column each year, so all can easily see and understand what is changing for each post, this will also help you should you need to amend any proposed changes after consultation for example</t>
  </si>
  <si>
    <t>The Restructure Workings will provide a clear way to present to Headteachers and Governing Bodies what the proposed changes are, how they are spread across different staffing groups, the profiling of savings and the annual and cumulative savings from the proposed restructure</t>
  </si>
  <si>
    <t>REDUNDANCY COST ESTIMATES AND PENSION STRAIN COSTS</t>
  </si>
  <si>
    <t>An estimate of redundancy costs will need to be calculated, and there is a redundancy calculator available from Schools HR to help with this.</t>
  </si>
  <si>
    <t>The Redundancy Panel will determine if redundancy costs incurred by schools will be met by the Local Authority.</t>
  </si>
  <si>
    <t>Pension strain costs will need to be factored into the recovery plan (it is likley the LA will allow this to be spread over more than one year but no more than three years), again this will be discussed at the Redundancy Panel.</t>
  </si>
  <si>
    <t>Please note that PILON costs will not be met by the Local Authority.</t>
  </si>
  <si>
    <t>All documents pertaining to the Redundancy Panel are available on the Schools Hub</t>
  </si>
  <si>
    <t>INCLUDE RESTRUCTURE WORKINGS INTO RECOVERY PLAN</t>
  </si>
  <si>
    <t>Now that you have the restructure workings and the in-year and cumulative savings that the restructure will deliver these savings should now be included in the recovery plan (the revised 5 year budget plan)</t>
  </si>
  <si>
    <t>RESTRUCTURE BUSINESS CASE- SUMMARY TABLES SHOWING FTE AND FINANCIAL DIFFERENCE BETWEEN CURRENT AND PROPOSED STRUCTURES</t>
  </si>
  <si>
    <t>Once the details of the proposed restructure are agreed by the school, these will need to be explained in a Restructure Business Case to the Local Authority and will eventually be used for the staff consultation</t>
  </si>
  <si>
    <t>In the tab 'Example-Restructure BC' a number of summary tables have been provided which are all linked to the Example-Workings tab, so if any changes are made to the workings these will feed through to the Business Case summary tables</t>
  </si>
  <si>
    <t>A tab Restructure BC has been provided for you, and this is linked to your workings tab- if you have used the workings tab in the correct way then the summary tables should have populated automatically, there is a control total at the end to help check if that is the case, if there is a discrepancy it is probably because more rows were added or deleted from the workings tab, if that is the case you'll need to amend the links in the summary tables to the correct totals on your working tab (pls always refer to the example tabs, because these will help you understand the best way to present this information)</t>
  </si>
  <si>
    <t>Waltham Forest TEST School - Staff Monthly Profile for March 2027</t>
  </si>
  <si>
    <t>Filtered By:</t>
  </si>
  <si>
    <t>None</t>
  </si>
  <si>
    <t>Name</t>
  </si>
  <si>
    <t>Reference</t>
  </si>
  <si>
    <t>Contract Ref</t>
  </si>
  <si>
    <t>Job Type</t>
  </si>
  <si>
    <t>Salary</t>
  </si>
  <si>
    <t>Ers Pens</t>
  </si>
  <si>
    <t>Ers NIC</t>
  </si>
  <si>
    <t>Total</t>
  </si>
  <si>
    <t>Budget</t>
  </si>
  <si>
    <t>Actual</t>
  </si>
  <si>
    <t>Variance</t>
  </si>
  <si>
    <t>Miss A</t>
  </si>
  <si>
    <t/>
  </si>
  <si>
    <t>Technology</t>
  </si>
  <si>
    <t>Mrs B</t>
  </si>
  <si>
    <t>Maths</t>
  </si>
  <si>
    <t>Mr D</t>
  </si>
  <si>
    <t>Assistant Head</t>
  </si>
  <si>
    <t>Miss E</t>
  </si>
  <si>
    <t>Head Teacher</t>
  </si>
  <si>
    <t>Mrs F</t>
  </si>
  <si>
    <t>English</t>
  </si>
  <si>
    <t>Mr G</t>
  </si>
  <si>
    <t>E01 Total</t>
  </si>
  <si>
    <t>Miss H</t>
  </si>
  <si>
    <t>Supply Teaching Staff</t>
  </si>
  <si>
    <t>E02 Total</t>
  </si>
  <si>
    <t>Mrs I</t>
  </si>
  <si>
    <t>Classroom Assistant</t>
  </si>
  <si>
    <t>Mr J</t>
  </si>
  <si>
    <t>Miss K</t>
  </si>
  <si>
    <t>E03 Total</t>
  </si>
  <si>
    <t>Mrs L</t>
  </si>
  <si>
    <t>E0601</t>
  </si>
  <si>
    <t>E06 Total</t>
  </si>
  <si>
    <t>Waltham Forest TEST School - Staff Monthly Profile for March 2028</t>
  </si>
  <si>
    <t>Waltham Forest TEST School - Staff Monthly Profile for March 2029</t>
  </si>
  <si>
    <t>Waltham Forest TEST School - Staff Monthly Profile for March 2030</t>
  </si>
  <si>
    <t>Waltham Forest TEST School - Staff Monthly Profile for March 2031</t>
  </si>
  <si>
    <t>2026/27</t>
  </si>
  <si>
    <t>2027/28</t>
  </si>
  <si>
    <t>2028/29</t>
  </si>
  <si>
    <t>2029/30</t>
  </si>
  <si>
    <t>2030/31</t>
  </si>
  <si>
    <t>`Brown, John</t>
  </si>
  <si>
    <t>Bloggs, Joe</t>
  </si>
  <si>
    <t>Duck, Donald</t>
  </si>
  <si>
    <t>Headteacher, Mr T</t>
  </si>
  <si>
    <t>Teacher, English</t>
  </si>
  <si>
    <t>Teacher, Maths</t>
  </si>
  <si>
    <t>Minion, Stuart</t>
  </si>
  <si>
    <t>Bear, Bungle</t>
  </si>
  <si>
    <t>Giraffe, George</t>
  </si>
  <si>
    <t>Staff test, Support</t>
  </si>
  <si>
    <t>Bunny, Bugs</t>
  </si>
  <si>
    <t>Income</t>
  </si>
  <si>
    <t>CFR</t>
  </si>
  <si>
    <t>Detail</t>
  </si>
  <si>
    <t>2026 - 27</t>
  </si>
  <si>
    <t>2027 - 28</t>
  </si>
  <si>
    <t>2028 - 29</t>
  </si>
  <si>
    <t>2029 - 30</t>
  </si>
  <si>
    <t>2030 - 31</t>
  </si>
  <si>
    <t>I01</t>
  </si>
  <si>
    <t>Funds Delegated by the LA</t>
  </si>
  <si>
    <t>I02</t>
  </si>
  <si>
    <t>Funding for Sixth Form Students</t>
  </si>
  <si>
    <t>I03</t>
  </si>
  <si>
    <t>SEN Funding</t>
  </si>
  <si>
    <t>I04</t>
  </si>
  <si>
    <t>Funding for Minority Ethnic Pupils</t>
  </si>
  <si>
    <t>I05</t>
  </si>
  <si>
    <t>Pupil Premium</t>
  </si>
  <si>
    <t>I06</t>
  </si>
  <si>
    <t>Other Government Grants</t>
  </si>
  <si>
    <t>I07</t>
  </si>
  <si>
    <t>Other Grants and Payments</t>
  </si>
  <si>
    <t>I08a</t>
  </si>
  <si>
    <t>Income from Lettings</t>
  </si>
  <si>
    <t>I08b</t>
  </si>
  <si>
    <t>Other income from facilities and services</t>
  </si>
  <si>
    <t>I09</t>
  </si>
  <si>
    <t>Income from Catering</t>
  </si>
  <si>
    <t>I10</t>
  </si>
  <si>
    <t>Supply Teacher Insurance Claims</t>
  </si>
  <si>
    <t>I11</t>
  </si>
  <si>
    <t>Other Insurance Claims</t>
  </si>
  <si>
    <t>I12</t>
  </si>
  <si>
    <t>Contributions to Educational Visits</t>
  </si>
  <si>
    <t>I13</t>
  </si>
  <si>
    <t>Donations and/or Voluntary Funds</t>
  </si>
  <si>
    <t>I14</t>
  </si>
  <si>
    <t>Blank Code</t>
  </si>
  <si>
    <t>I15</t>
  </si>
  <si>
    <t>Pupil Ext Sch Funding and/or Grants</t>
  </si>
  <si>
    <t>I16</t>
  </si>
  <si>
    <t>Community Focused Funding and/or Grants</t>
  </si>
  <si>
    <t>I17</t>
  </si>
  <si>
    <t>Community Focused Facilites Income</t>
  </si>
  <si>
    <t>Income Revenue Total</t>
  </si>
  <si>
    <t>Expenditure</t>
  </si>
  <si>
    <t>E01</t>
  </si>
  <si>
    <t>Teaching Staff</t>
  </si>
  <si>
    <t>The highlighted rows match the base file</t>
  </si>
  <si>
    <t>E02</t>
  </si>
  <si>
    <t>e.g. in 2026/27 the staffing budgets here equal £863,923 and on the base file for 2026/27 the budgets total £863,923</t>
  </si>
  <si>
    <t>E03</t>
  </si>
  <si>
    <t>Education Support Staff</t>
  </si>
  <si>
    <t>E04</t>
  </si>
  <si>
    <t>Premises Staff</t>
  </si>
  <si>
    <t>E05</t>
  </si>
  <si>
    <t>Administrative and Clerical Staff</t>
  </si>
  <si>
    <t>E06</t>
  </si>
  <si>
    <t>Catering Staff</t>
  </si>
  <si>
    <t>E07</t>
  </si>
  <si>
    <t>Other Staff</t>
  </si>
  <si>
    <t>E08</t>
  </si>
  <si>
    <t>Indirect Employee Expenses</t>
  </si>
  <si>
    <t>E09</t>
  </si>
  <si>
    <t>Development and Training</t>
  </si>
  <si>
    <t>E10</t>
  </si>
  <si>
    <t>Supply Teacher Insurance</t>
  </si>
  <si>
    <t>E11</t>
  </si>
  <si>
    <t>Other Staff Related Insurance</t>
  </si>
  <si>
    <t>E12</t>
  </si>
  <si>
    <t>Building Maintenance and Improvement</t>
  </si>
  <si>
    <t>E13</t>
  </si>
  <si>
    <t>Grounds Maintenance and Improvement</t>
  </si>
  <si>
    <t>E14</t>
  </si>
  <si>
    <t>Cleaning and Caretaking</t>
  </si>
  <si>
    <t>E15</t>
  </si>
  <si>
    <t>Water and Sewerage</t>
  </si>
  <si>
    <t>E16</t>
  </si>
  <si>
    <t>Energy</t>
  </si>
  <si>
    <t>E17</t>
  </si>
  <si>
    <t>Rates</t>
  </si>
  <si>
    <t>E18</t>
  </si>
  <si>
    <t>Other Occupation Costs</t>
  </si>
  <si>
    <t>E19</t>
  </si>
  <si>
    <t>Learning Resources (not ICT)</t>
  </si>
  <si>
    <t>E20a</t>
  </si>
  <si>
    <t>Connectivity</t>
  </si>
  <si>
    <t>E20b</t>
  </si>
  <si>
    <t>Onsite servers</t>
  </si>
  <si>
    <t>E20c</t>
  </si>
  <si>
    <t>IT learning resources</t>
  </si>
  <si>
    <t>E20d</t>
  </si>
  <si>
    <t>Administration software and systems</t>
  </si>
  <si>
    <t>E20e</t>
  </si>
  <si>
    <t>Laptops, desktops and tablets</t>
  </si>
  <si>
    <t>E20f</t>
  </si>
  <si>
    <t>Other hardware</t>
  </si>
  <si>
    <t>E20g</t>
  </si>
  <si>
    <t>IT support</t>
  </si>
  <si>
    <t>E21</t>
  </si>
  <si>
    <t>Exam Fees</t>
  </si>
  <si>
    <t>E22</t>
  </si>
  <si>
    <t>Administrative Supplies</t>
  </si>
  <si>
    <t>E23</t>
  </si>
  <si>
    <t>Other Insurance Costs</t>
  </si>
  <si>
    <t>E24</t>
  </si>
  <si>
    <t>Special Facilities</t>
  </si>
  <si>
    <t>E25</t>
  </si>
  <si>
    <t>Catering Supplies</t>
  </si>
  <si>
    <t>E26</t>
  </si>
  <si>
    <t>Agency Supply Teaching Staff</t>
  </si>
  <si>
    <t>E27</t>
  </si>
  <si>
    <t>Bought in Prof Services - Curric</t>
  </si>
  <si>
    <t>E28a</t>
  </si>
  <si>
    <t>Bought in professional services – other (except PFI)</t>
  </si>
  <si>
    <t>E28b</t>
  </si>
  <si>
    <t>Bought in professional services – other (PFI)</t>
  </si>
  <si>
    <t>E29</t>
  </si>
  <si>
    <t>Loan Interest</t>
  </si>
  <si>
    <t>E30</t>
  </si>
  <si>
    <t>Revenue Contributions to Capital</t>
  </si>
  <si>
    <t>E31</t>
  </si>
  <si>
    <t>Community Focused School Staff</t>
  </si>
  <si>
    <t>E32</t>
  </si>
  <si>
    <t>Community Focused School Costs</t>
  </si>
  <si>
    <t>Expenditure Revenue Total</t>
  </si>
  <si>
    <t>In Year Surplus / (Deficit)</t>
  </si>
  <si>
    <t>Surplus / (Deficit) Brought Fwd</t>
  </si>
  <si>
    <t>Cumulative Surplus / (Deficit) C/Fwd</t>
  </si>
  <si>
    <t>Capital Income</t>
  </si>
  <si>
    <t>CI01</t>
  </si>
  <si>
    <t>CI03</t>
  </si>
  <si>
    <t>Voluntary or Private income</t>
  </si>
  <si>
    <t>CI04</t>
  </si>
  <si>
    <t>Direct revenue financing (revenue contributions to capital)</t>
  </si>
  <si>
    <t>Capital Income Total</t>
  </si>
  <si>
    <t>Capital Expenditure</t>
  </si>
  <si>
    <t>CE01</t>
  </si>
  <si>
    <t>Acquisition of Land and Existing Buildings</t>
  </si>
  <si>
    <t>CE02</t>
  </si>
  <si>
    <t>New Construction Conversion and Renovation</t>
  </si>
  <si>
    <t>CE03</t>
  </si>
  <si>
    <t>Vehicles, Plant, Equipment and Machinery</t>
  </si>
  <si>
    <t>CE04a</t>
  </si>
  <si>
    <t>CE04b</t>
  </si>
  <si>
    <t>CE04c</t>
  </si>
  <si>
    <t>CE04d</t>
  </si>
  <si>
    <t>CE04e</t>
  </si>
  <si>
    <t>Capital Expenditure Total</t>
  </si>
  <si>
    <t>DECLARATIONS</t>
  </si>
  <si>
    <t>This budget was/will be* considered by the Governing</t>
  </si>
  <si>
    <t>Body at their meeting on:</t>
  </si>
  <si>
    <t>Date: _________</t>
  </si>
  <si>
    <t>Delete as Appropriate</t>
  </si>
  <si>
    <t>Head Teacher: __________________________________________________________________</t>
  </si>
  <si>
    <t>Chair of Governors: ____________________________________________________________</t>
  </si>
  <si>
    <t>COPIED FROM BASE FILE MARCH 2027</t>
  </si>
  <si>
    <t>ADD COMMENTS COLUMN</t>
  </si>
  <si>
    <t>ADD THIS COLUMN, WHERE CALCULATIONS ARE MADE, IF NO CHANGE IS MADE COPY FROM COLUMN E</t>
  </si>
  <si>
    <t>COPIED FROM BASE FILE MARCH 28, BUT THEN ADJUST FOR ANY CHANGES MADE TO PRIOR YEAR</t>
  </si>
  <si>
    <t>ADD THIS COLUMN, WHERE CALCULATIONS ARE MADE, IF NO CHANGE IS MADE COPY FROM COLUMN H</t>
  </si>
  <si>
    <t>COPIED FROM BASE FILE MARCH 29, BUT THEN ADJUST FOR ANY CHANGES MADE TO PRIOR YEAR</t>
  </si>
  <si>
    <t>ADD THIS COLUMN, WHERE CALCULATIONS ARE MADE, IF NO CHANGE IS MADE COPY FROM COLUMN K</t>
  </si>
  <si>
    <t>COPED FROM BASE FILE MARCH 30, BUT THEN ADJUST FOR ANY CHANGES MADE TO PRIOR YEAR</t>
  </si>
  <si>
    <t>ADD THIS COLUMN, WHERE CALCULATIONS ARE MADE, IF NO CHANGE IS MADE COPY FROM COLUMN N</t>
  </si>
  <si>
    <t>COPIED FROM BASE FILE MARCH 31, BUT THEN ADJUST FOR ANY CHANGES MADE TO PRIOR YEAR</t>
  </si>
  <si>
    <t>Comments</t>
  </si>
  <si>
    <t>REVISED BUDGET</t>
  </si>
  <si>
    <t>delete post from Sept 27</t>
  </si>
  <si>
    <t>new HT starts on lower pay (£102k) Sept 28</t>
  </si>
  <si>
    <t>added pay uplift</t>
  </si>
  <si>
    <t>Original budget based on 52 weeks, changing contract to 46 weeks from Jan 27</t>
  </si>
  <si>
    <t>added pay uplift and then delete post Jan30</t>
  </si>
  <si>
    <t>delete post Sept 28</t>
  </si>
  <si>
    <t>start in Apr27</t>
  </si>
  <si>
    <t xml:space="preserve">2026/27 </t>
  </si>
  <si>
    <t>STAFFING SAVINGS</t>
  </si>
  <si>
    <t>CUMULATIVE SAVINGS</t>
  </si>
  <si>
    <t>TOTAL Net Saving over 5 years inclusive of annual uplifts</t>
  </si>
  <si>
    <t>Summary Tables for use in a Restructure Business Case</t>
  </si>
  <si>
    <t>Current</t>
  </si>
  <si>
    <t>Proposed</t>
  </si>
  <si>
    <t>Difference</t>
  </si>
  <si>
    <t>2026/27 FTE</t>
  </si>
  <si>
    <t>2026/27 Cost</t>
  </si>
  <si>
    <t>1x FTE from Jan 27 contract reduced from 52 to 46 weeks</t>
  </si>
  <si>
    <t>Administrative/Clerical Staff</t>
  </si>
  <si>
    <t>2027/28 FTE</t>
  </si>
  <si>
    <t>2027/28 Cost</t>
  </si>
  <si>
    <t>Delete 1xFTE Sept 27</t>
  </si>
  <si>
    <t>1xFTE starts Apr 2027</t>
  </si>
  <si>
    <t>2028/29 FTE</t>
  </si>
  <si>
    <t>2028/29 Cost</t>
  </si>
  <si>
    <t>New HT starts Sept 28, lower salary</t>
  </si>
  <si>
    <t>1xFTE delete Sept 28</t>
  </si>
  <si>
    <t>2029/30 FTE</t>
  </si>
  <si>
    <t>2029/30 Cost</t>
  </si>
  <si>
    <t>1xFTE delete Jan 30</t>
  </si>
  <si>
    <t>2030/31 FTE</t>
  </si>
  <si>
    <t>2030/31 Cost</t>
  </si>
  <si>
    <t>Pay uplift</t>
  </si>
  <si>
    <t>Full year effect of deletion above</t>
  </si>
  <si>
    <t>Total Restructure Savings (net/inclusive of pay uplifts/awards)</t>
  </si>
  <si>
    <t>Cumulative Savings on 'Workings'</t>
  </si>
  <si>
    <t>Control Check to Workings</t>
  </si>
  <si>
    <t>EXPORT THIS REPORT HERE- ENSURE YOU ONLY USE THE MARCH 2027 TAB FROM THE EXPORT</t>
  </si>
  <si>
    <t>EXPORT THIS REPORT HERE- ENSURE YOU ONLY USE THE MARCH 2028 TAB FROM THE EXPORT</t>
  </si>
  <si>
    <t>EXPORT THIS REPORT HERE- ENSURE YOU ONLY USE THE MARCH 2029 TAB FROM THE EXPORT</t>
  </si>
  <si>
    <t>EXPORT THIS REPORT HERE- ENSURE YOU ONLY USE THE MARCH 2030 TAB FROM THE EXPORT</t>
  </si>
  <si>
    <t>EXPORT THIS REPORT HERE- ENSURE YOU ONLY USE THE MARCH 2031 TAB FROM THE EXPORT</t>
  </si>
  <si>
    <t>SHOULD CAPTURE WHAT CHANGE IS AND WHEN IT IS TAKING PLACE</t>
  </si>
  <si>
    <t>THIS COLUMN IS WHERE CALCULATIONS ARE MADE, IF NO CHANGE IS MADE COPY FROM COLUMN E</t>
  </si>
  <si>
    <t>THIS COLUMN IS WHERE CALCULATIONS ARE MADE, IF NO CHANGE IS MADE COPY FROM COLUMN H</t>
  </si>
  <si>
    <t>THIS COLUMN IS WHERE CALCULATIONS ARE MADE, IF NO CHANGE IS MADE COPY FROM COLUMN K</t>
  </si>
  <si>
    <t>COPIED FROM BASE FILE MARCH 30, BUT THEN ADJUST FOR ANY CHANGES MADE TO PRIOR YEAR</t>
  </si>
  <si>
    <t>THIS COLUMN IS WHERE CALCULATIONS ARE MADE, IF NO CHANGE IS MADE COPY FROM COLUMN N</t>
  </si>
  <si>
    <t>E04 Total</t>
  </si>
  <si>
    <t>E05 Total</t>
  </si>
  <si>
    <t>TOTAL Net Saving over 5 years inclusive of annual pay uplifts</t>
  </si>
  <si>
    <t>Waltham Forest TEST School - CFR Report (ORIGINAL BUDGET)</t>
  </si>
  <si>
    <t>Waltham Forest TEST School - CFR Report (RECOVERY PLAN INCLUDING STAFFING SAVINGS)</t>
  </si>
  <si>
    <t>The staffing budgets should now be updated to reflect the restructure savings</t>
  </si>
  <si>
    <t>The highlighted rows now match the Workings file</t>
  </si>
  <si>
    <t>e.g. in 2026/27 the staffing budgets here equal £862,693 and on the Workings file for 2026/27 the revised budgets total £862,693</t>
  </si>
  <si>
    <t>Copy the CFR report here from Access Budgets- this is the Original Budget (before any restructure savings)</t>
  </si>
  <si>
    <t>This is the same CFR report as on the previous tab, but should be amended to capture the restructure workings (therefore staffing savings should be captured, so it is clear the impact those savings are making to the in-year and future financial positions)</t>
  </si>
  <si>
    <t>Run a CFR report from Access Budgets at this point, the staffing budgets showing on your base file for each year should reconcile to the staffing budgets on the CFR report, if they do not, then you may have copied the data over incorrectly, or the wrong column from monthly profile reports has been copied across. If they don't reconcile you will need to investigate why not, or start again (ensure you only copy the values over from the March reports, as these reports have formulas which you no longer need)</t>
  </si>
  <si>
    <t>ESTIMATED PENSION STRAIN COSTS</t>
  </si>
  <si>
    <t>Copy the original CFR report onto a new tab and name this CFR Recovery Plan and now amend the staffing budgets to match the revised budgets that have been calculated on the Workings file for each year, this will allow everyone to be able to easily see the impact of the restructure savings on the in-year, future years and cumulative reserve position.</t>
  </si>
  <si>
    <t>A tab Workings has been created with all the correct headings and totals included, so you could copy your base file into the relevant columns, but you may need to add more rows, and you will need to include your own calculations/formulas, but the example file will help you (as each school will have its own individual circumstances we could not provide an exact workings template for you, but the Example- Workings does show a number of different scenarios and formulas which should aid you)</t>
  </si>
  <si>
    <t>Once you are satsfied that the updated CFR captures all the amendments correctly this can now be used for presentation to the Governing Body for approval and then for onward submission to the Local Authority. You could now also create a new Budget Scenario in Access Budgets which captures the staffing savings once agreed, and then that can be used formally as the new five-year budget- Recovery Plan.</t>
  </si>
  <si>
    <t>Note pension strain costs have been factored into the recovery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</si>
</sst>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_ ;[Red]\-#,##0\ "/>
  </numFmts>
  <fonts count="13" x14ac:knownFonts="1">
    <font>
      <sz val="10"/>
      <name val="Arial"/>
    </font>
    <font>
      <b/>
      <sz val="11"/>
      <color rgb="FFFFFFFF"/>
      <name val="Arial"/>
      <family val="2"/>
    </font>
    <font>
      <b/>
      <sz val="10"/>
      <name val="Arial"/>
      <family val="2"/>
    </font>
    <font>
      <sz val="10"/>
      <name val="Arial"/>
      <family val="2"/>
    </font>
    <font>
      <b/>
      <sz val="10"/>
      <color rgb="FFFFFFFF"/>
      <name val="Arial"/>
      <family val="2"/>
    </font>
    <font>
      <b/>
      <sz val="11"/>
      <color theme="0"/>
      <name val="Arial"/>
      <family val="2"/>
    </font>
    <font>
      <b/>
      <sz val="18"/>
      <name val="Calibri"/>
      <family val="2"/>
      <scheme val="minor"/>
    </font>
    <font>
      <sz val="10"/>
      <name val="Calibri"/>
      <family val="2"/>
      <scheme val="minor"/>
    </font>
    <font>
      <b/>
      <sz val="12"/>
      <name val="Calibri"/>
      <family val="2"/>
      <scheme val="minor"/>
    </font>
    <font>
      <b/>
      <sz val="14"/>
      <name val="Calibri"/>
      <family val="2"/>
      <scheme val="minor"/>
    </font>
    <font>
      <sz val="11"/>
      <name val="Calibri"/>
      <family val="2"/>
      <scheme val="minor"/>
    </font>
    <font>
      <b/>
      <sz val="11"/>
      <name val="Calibri"/>
      <family val="2"/>
      <scheme val="minor"/>
    </font>
    <font>
      <b/>
      <sz val="10"/>
      <color rgb="FFFFFF00"/>
      <name val="Arial"/>
      <family val="2"/>
    </font>
  </fonts>
  <fills count="10">
    <fill>
      <patternFill patternType="none"/>
    </fill>
    <fill>
      <patternFill patternType="gray125"/>
    </fill>
    <fill>
      <patternFill patternType="solid">
        <fgColor rgb="FF808080"/>
        <bgColor indexed="64"/>
      </patternFill>
    </fill>
    <fill>
      <patternFill patternType="solid">
        <fgColor theme="0"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rgb="FF92D050"/>
        <bgColor indexed="64"/>
      </patternFill>
    </fill>
    <fill>
      <patternFill patternType="solid">
        <fgColor theme="6" tint="0.399975585192419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9">
    <xf numFmtId="0" fontId="0" fillId="0" borderId="0"/>
    <xf numFmtId="9" fontId="3" fillId="0" borderId="0"/>
    <xf numFmtId="44" fontId="3" fillId="0" borderId="0"/>
    <xf numFmtId="42" fontId="3" fillId="0" borderId="0"/>
    <xf numFmtId="43" fontId="3" fillId="0" borderId="0"/>
    <xf numFmtId="41" fontId="3" fillId="0" borderId="0"/>
    <xf numFmtId="0" fontId="3" fillId="0" borderId="0"/>
    <xf numFmtId="3" fontId="4" fillId="2" borderId="1">
      <alignment vertical="center"/>
    </xf>
    <xf numFmtId="0" fontId="3" fillId="0" borderId="1"/>
  </cellStyleXfs>
  <cellXfs count="86">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xf numFmtId="164" fontId="1" fillId="2" borderId="0" xfId="0" applyNumberFormat="1" applyFont="1" applyFill="1"/>
    <xf numFmtId="164" fontId="0" fillId="0" borderId="1" xfId="0" applyNumberFormat="1" applyBorder="1"/>
    <xf numFmtId="0" fontId="3" fillId="0" borderId="0" xfId="0" applyFont="1"/>
    <xf numFmtId="0" fontId="2" fillId="3" borderId="1" xfId="0" applyFont="1" applyFill="1" applyBorder="1"/>
    <xf numFmtId="3" fontId="0" fillId="0" borderId="1" xfId="0" applyNumberFormat="1" applyBorder="1"/>
    <xf numFmtId="3" fontId="0" fillId="3" borderId="1" xfId="0" applyNumberFormat="1" applyFill="1" applyBorder="1"/>
    <xf numFmtId="3" fontId="3" fillId="0" borderId="1" xfId="0" applyNumberFormat="1" applyFont="1" applyBorder="1"/>
    <xf numFmtId="3" fontId="3" fillId="0" borderId="1" xfId="0" applyNumberFormat="1" applyFont="1" applyBorder="1" applyAlignment="1">
      <alignment wrapText="1"/>
    </xf>
    <xf numFmtId="0" fontId="2" fillId="3" borderId="1" xfId="0" applyFont="1" applyFill="1" applyBorder="1" applyAlignment="1">
      <alignment wrapText="1"/>
    </xf>
    <xf numFmtId="3" fontId="0" fillId="0" borderId="0" xfId="0" applyNumberFormat="1"/>
    <xf numFmtId="0" fontId="3" fillId="0" borderId="0" xfId="0" applyFont="1" applyAlignment="1">
      <alignment wrapText="1"/>
    </xf>
    <xf numFmtId="3" fontId="0" fillId="5" borderId="1" xfId="0" applyNumberFormat="1" applyFill="1" applyBorder="1"/>
    <xf numFmtId="0" fontId="3" fillId="5" borderId="0" xfId="0" applyFont="1" applyFill="1" applyAlignment="1">
      <alignment wrapText="1"/>
    </xf>
    <xf numFmtId="0" fontId="0" fillId="4" borderId="0" xfId="0" applyFill="1"/>
    <xf numFmtId="0" fontId="3" fillId="0" borderId="0" xfId="6"/>
    <xf numFmtId="0" fontId="4" fillId="2" borderId="1" xfId="7" applyNumberFormat="1">
      <alignment vertical="center"/>
    </xf>
    <xf numFmtId="0" fontId="4" fillId="2" borderId="1" xfId="7" applyNumberFormat="1" applyAlignment="1">
      <alignment horizontal="center" vertical="center"/>
    </xf>
    <xf numFmtId="0" fontId="3" fillId="0" borderId="1" xfId="8"/>
    <xf numFmtId="164" fontId="3" fillId="0" borderId="1" xfId="8" applyNumberFormat="1"/>
    <xf numFmtId="164" fontId="4" fillId="2" borderId="1" xfId="7" applyNumberFormat="1">
      <alignment vertical="center"/>
    </xf>
    <xf numFmtId="3" fontId="4" fillId="2" borderId="1" xfId="7">
      <alignment vertical="center"/>
    </xf>
    <xf numFmtId="164" fontId="3" fillId="4" borderId="1" xfId="8" applyNumberFormat="1" applyFill="1"/>
    <xf numFmtId="164" fontId="1" fillId="2" borderId="1" xfId="6" applyNumberFormat="1" applyFont="1" applyFill="1" applyBorder="1"/>
    <xf numFmtId="0" fontId="3" fillId="0" borderId="1" xfId="6" applyBorder="1"/>
    <xf numFmtId="0" fontId="1" fillId="2" borderId="1" xfId="6" applyFont="1" applyFill="1" applyBorder="1" applyAlignment="1">
      <alignment horizontal="center" vertical="center" wrapText="1"/>
    </xf>
    <xf numFmtId="164" fontId="3" fillId="0" borderId="1" xfId="6" applyNumberFormat="1" applyBorder="1"/>
    <xf numFmtId="164" fontId="1" fillId="2" borderId="0" xfId="6" applyNumberFormat="1" applyFont="1" applyFill="1"/>
    <xf numFmtId="0" fontId="2" fillId="0" borderId="0" xfId="0" applyFont="1"/>
    <xf numFmtId="0" fontId="0" fillId="0" borderId="1" xfId="0" applyBorder="1"/>
    <xf numFmtId="0" fontId="3" fillId="4" borderId="0" xfId="6" applyFill="1"/>
    <xf numFmtId="0" fontId="5" fillId="6" borderId="0" xfId="0" applyFont="1" applyFill="1" applyAlignment="1">
      <alignment horizontal="right"/>
    </xf>
    <xf numFmtId="17" fontId="5" fillId="6" borderId="0" xfId="0" applyNumberFormat="1" applyFont="1" applyFill="1"/>
    <xf numFmtId="3" fontId="2" fillId="0" borderId="0" xfId="0" applyNumberFormat="1" applyFont="1"/>
    <xf numFmtId="0" fontId="2" fillId="4" borderId="0" xfId="0" applyFont="1" applyFill="1"/>
    <xf numFmtId="0" fontId="3" fillId="4" borderId="0" xfId="0" applyFont="1" applyFill="1" applyAlignment="1">
      <alignment wrapText="1"/>
    </xf>
    <xf numFmtId="3" fontId="2" fillId="4" borderId="1" xfId="0" applyNumberFormat="1" applyFont="1" applyFill="1" applyBorder="1"/>
    <xf numFmtId="0" fontId="1" fillId="0" borderId="1" xfId="0" applyFont="1" applyBorder="1" applyAlignment="1">
      <alignment horizontal="center" vertical="center" wrapText="1"/>
    </xf>
    <xf numFmtId="0" fontId="2" fillId="0" borderId="1" xfId="0" applyFont="1" applyBorder="1"/>
    <xf numFmtId="0" fontId="2" fillId="0" borderId="1" xfId="0" applyFont="1" applyBorder="1" applyAlignment="1">
      <alignment wrapText="1"/>
    </xf>
    <xf numFmtId="0" fontId="2" fillId="7" borderId="0" xfId="0" applyFont="1" applyFill="1"/>
    <xf numFmtId="3" fontId="2" fillId="7" borderId="0" xfId="0" applyNumberFormat="1" applyFont="1" applyFill="1"/>
    <xf numFmtId="0" fontId="0" fillId="7" borderId="0" xfId="0" applyFill="1"/>
    <xf numFmtId="164" fontId="1" fillId="0" borderId="1" xfId="6" applyNumberFormat="1" applyFont="1" applyBorder="1"/>
    <xf numFmtId="164" fontId="1" fillId="0" borderId="1" xfId="0" applyNumberFormat="1" applyFont="1" applyBorder="1"/>
    <xf numFmtId="0" fontId="2" fillId="0" borderId="1" xfId="0" applyFont="1" applyBorder="1" applyAlignment="1">
      <alignment horizontal="center" wrapText="1"/>
    </xf>
    <xf numFmtId="0" fontId="3" fillId="0" borderId="1" xfId="0" applyFont="1" applyBorder="1"/>
    <xf numFmtId="3" fontId="2" fillId="0" borderId="1" xfId="0" applyNumberFormat="1" applyFont="1" applyBorder="1"/>
    <xf numFmtId="165" fontId="0" fillId="0" borderId="1" xfId="0" applyNumberFormat="1" applyBorder="1"/>
    <xf numFmtId="165" fontId="2" fillId="0" borderId="1" xfId="0" applyNumberFormat="1" applyFont="1" applyBorder="1"/>
    <xf numFmtId="0" fontId="3" fillId="0" borderId="1" xfId="0" applyFont="1" applyBorder="1" applyAlignment="1">
      <alignment wrapText="1"/>
    </xf>
    <xf numFmtId="0" fontId="2" fillId="8" borderId="0" xfId="0" applyFont="1" applyFill="1"/>
    <xf numFmtId="0" fontId="6" fillId="8" borderId="0" xfId="0" applyFont="1" applyFill="1"/>
    <xf numFmtId="0" fontId="7" fillId="8" borderId="0" xfId="0" applyFont="1" applyFill="1"/>
    <xf numFmtId="0" fontId="7" fillId="0" borderId="0" xfId="0" applyFont="1"/>
    <xf numFmtId="0" fontId="8" fillId="8" borderId="0" xfId="0" applyFont="1" applyFill="1"/>
    <xf numFmtId="0" fontId="10" fillId="0" borderId="0" xfId="0" applyFont="1"/>
    <xf numFmtId="0" fontId="11" fillId="0" borderId="0" xfId="0" applyFont="1"/>
    <xf numFmtId="0" fontId="10" fillId="8" borderId="0" xfId="0" applyFont="1" applyFill="1"/>
    <xf numFmtId="0" fontId="11" fillId="8" borderId="0" xfId="0" applyFont="1" applyFill="1"/>
    <xf numFmtId="0" fontId="0" fillId="8" borderId="0" xfId="0" applyFill="1"/>
    <xf numFmtId="17" fontId="1" fillId="2" borderId="1" xfId="0" applyNumberFormat="1" applyFont="1" applyFill="1" applyBorder="1" applyAlignment="1">
      <alignment horizontal="center" vertical="center" wrapText="1"/>
    </xf>
    <xf numFmtId="3" fontId="2" fillId="3" borderId="1" xfId="0" applyNumberFormat="1" applyFont="1" applyFill="1" applyBorder="1"/>
    <xf numFmtId="3" fontId="4" fillId="2" borderId="1" xfId="7">
      <alignment vertical="center"/>
    </xf>
    <xf numFmtId="0" fontId="3" fillId="0" borderId="0" xfId="6"/>
    <xf numFmtId="0" fontId="4" fillId="2" borderId="1" xfId="6" applyFont="1" applyFill="1" applyBorder="1"/>
    <xf numFmtId="0" fontId="4" fillId="2" borderId="1" xfId="7" applyNumberFormat="1">
      <alignment vertical="center"/>
    </xf>
    <xf numFmtId="0" fontId="12" fillId="2" borderId="1" xfId="6" applyFont="1" applyFill="1" applyBorder="1"/>
    <xf numFmtId="0" fontId="10" fillId="0" borderId="0" xfId="0" applyFont="1" applyAlignment="1">
      <alignment wrapText="1"/>
    </xf>
    <xf numFmtId="0" fontId="9" fillId="4" borderId="0" xfId="0" applyFont="1" applyFill="1" applyAlignment="1">
      <alignment horizontal="left" wrapText="1"/>
    </xf>
    <xf numFmtId="0" fontId="10" fillId="0" borderId="0" xfId="0" applyFont="1"/>
    <xf numFmtId="164" fontId="1" fillId="2" borderId="1" xfId="6" applyNumberFormat="1" applyFont="1" applyFill="1" applyBorder="1"/>
    <xf numFmtId="0" fontId="3" fillId="0" borderId="1" xfId="6" applyBorder="1"/>
    <xf numFmtId="0" fontId="1" fillId="2" borderId="1" xfId="6" applyFont="1" applyFill="1" applyBorder="1" applyAlignment="1">
      <alignment horizontal="center" vertical="center" wrapText="1"/>
    </xf>
    <xf numFmtId="164" fontId="1" fillId="2" borderId="1" xfId="0" applyNumberFormat="1" applyFont="1" applyFill="1" applyBorder="1"/>
    <xf numFmtId="0" fontId="1" fillId="2" borderId="1" xfId="0" applyFont="1" applyFill="1" applyBorder="1" applyAlignment="1">
      <alignment horizontal="center" vertical="center" wrapText="1"/>
    </xf>
    <xf numFmtId="17" fontId="1" fillId="2" borderId="1" xfId="0" applyNumberFormat="1" applyFont="1" applyFill="1" applyBorder="1" applyAlignment="1">
      <alignment horizontal="center" vertical="center" wrapText="1"/>
    </xf>
    <xf numFmtId="0" fontId="0" fillId="0" borderId="1" xfId="0" applyBorder="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xf>
    <xf numFmtId="0" fontId="3" fillId="9" borderId="1" xfId="8" applyFill="1"/>
    <xf numFmtId="164" fontId="3" fillId="9" borderId="1" xfId="8" applyNumberFormat="1" applyFill="1"/>
    <xf numFmtId="0" fontId="10" fillId="0" borderId="0" xfId="0" applyFont="1" applyAlignment="1">
      <alignment horizontal="left" wrapText="1"/>
    </xf>
  </cellXfs>
  <cellStyles count="9">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 2" xfId="6" xr:uid="{C2FF92F3-C739-4632-A939-825633B62204}"/>
    <cellStyle name="Percent" xfId="1" xr:uid="{00000000-0005-0000-0000-000001000000}"/>
    <cellStyle name="StandardStyle" xfId="8" xr:uid="{EE8EF664-570B-49BB-B13E-7933AEAA1456}"/>
    <cellStyle name="TotalStyle" xfId="7" xr:uid="{C334C04F-1EB4-41CF-B368-B6A9C8C0B7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19</xdr:col>
      <xdr:colOff>292710</xdr:colOff>
      <xdr:row>40</xdr:row>
      <xdr:rowOff>120803</xdr:rowOff>
    </xdr:to>
    <xdr:pic>
      <xdr:nvPicPr>
        <xdr:cNvPr id="2" name="Picture 1">
          <a:extLst>
            <a:ext uri="{FF2B5EF4-FFF2-40B4-BE49-F238E27FC236}">
              <a16:creationId xmlns:a16="http://schemas.microsoft.com/office/drawing/2014/main" id="{342BB3E0-40B1-AAE3-6869-6ABCDB86F2EF}"/>
            </a:ext>
          </a:extLst>
        </xdr:cNvPr>
        <xdr:cNvPicPr>
          <a:picLocks noChangeAspect="1"/>
        </xdr:cNvPicPr>
      </xdr:nvPicPr>
      <xdr:blipFill>
        <a:blip xmlns:r="http://schemas.openxmlformats.org/officeDocument/2006/relationships" r:embed="rId1"/>
        <a:stretch>
          <a:fillRect/>
        </a:stretch>
      </xdr:blipFill>
      <xdr:spPr>
        <a:xfrm>
          <a:off x="0" y="1587500"/>
          <a:ext cx="11875110" cy="2978303"/>
        </a:xfrm>
        <a:prstGeom prst="rect">
          <a:avLst/>
        </a:prstGeom>
      </xdr:spPr>
    </xdr:pic>
    <xdr:clientData/>
  </xdr:twoCellAnchor>
  <xdr:twoCellAnchor editAs="oneCell">
    <xdr:from>
      <xdr:col>0</xdr:col>
      <xdr:colOff>0</xdr:colOff>
      <xdr:row>50</xdr:row>
      <xdr:rowOff>0</xdr:rowOff>
    </xdr:from>
    <xdr:to>
      <xdr:col>16</xdr:col>
      <xdr:colOff>483126</xdr:colOff>
      <xdr:row>72</xdr:row>
      <xdr:rowOff>82734</xdr:rowOff>
    </xdr:to>
    <xdr:pic>
      <xdr:nvPicPr>
        <xdr:cNvPr id="3" name="Picture 2">
          <a:extLst>
            <a:ext uri="{FF2B5EF4-FFF2-40B4-BE49-F238E27FC236}">
              <a16:creationId xmlns:a16="http://schemas.microsoft.com/office/drawing/2014/main" id="{630EAC68-DEBD-27E3-A537-D4943E367944}"/>
            </a:ext>
          </a:extLst>
        </xdr:cNvPr>
        <xdr:cNvPicPr>
          <a:picLocks noChangeAspect="1"/>
        </xdr:cNvPicPr>
      </xdr:nvPicPr>
      <xdr:blipFill>
        <a:blip xmlns:r="http://schemas.openxmlformats.org/officeDocument/2006/relationships" r:embed="rId2"/>
        <a:stretch>
          <a:fillRect/>
        </a:stretch>
      </xdr:blipFill>
      <xdr:spPr>
        <a:xfrm>
          <a:off x="0" y="6038850"/>
          <a:ext cx="10236726" cy="3581584"/>
        </a:xfrm>
        <a:prstGeom prst="rect">
          <a:avLst/>
        </a:prstGeom>
      </xdr:spPr>
    </xdr:pic>
    <xdr:clientData/>
  </xdr:twoCellAnchor>
  <xdr:twoCellAnchor editAs="oneCell">
    <xdr:from>
      <xdr:col>0</xdr:col>
      <xdr:colOff>0</xdr:colOff>
      <xdr:row>0</xdr:row>
      <xdr:rowOff>0</xdr:rowOff>
    </xdr:from>
    <xdr:to>
      <xdr:col>18</xdr:col>
      <xdr:colOff>425450</xdr:colOff>
      <xdr:row>8</xdr:row>
      <xdr:rowOff>0</xdr:rowOff>
    </xdr:to>
    <xdr:pic>
      <xdr:nvPicPr>
        <xdr:cNvPr id="4" name="Picture 3">
          <a:extLst>
            <a:ext uri="{FF2B5EF4-FFF2-40B4-BE49-F238E27FC236}">
              <a16:creationId xmlns:a16="http://schemas.microsoft.com/office/drawing/2014/main" id="{686B2469-F52C-43DB-894A-3A10795A71A9}"/>
            </a:ext>
          </a:extLst>
        </xdr:cNvPr>
        <xdr:cNvPicPr/>
      </xdr:nvPicPr>
      <xdr:blipFill>
        <a:blip xmlns:r="http://schemas.openxmlformats.org/officeDocument/2006/relationships" r:embed="rId3"/>
        <a:stretch>
          <a:fillRect/>
        </a:stretch>
      </xdr:blipFill>
      <xdr:spPr>
        <a:xfrm>
          <a:off x="0" y="0"/>
          <a:ext cx="11401425" cy="1628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16</xdr:col>
      <xdr:colOff>483126</xdr:colOff>
      <xdr:row>25</xdr:row>
      <xdr:rowOff>82734</xdr:rowOff>
    </xdr:to>
    <xdr:pic>
      <xdr:nvPicPr>
        <xdr:cNvPr id="2" name="Picture 1">
          <a:extLst>
            <a:ext uri="{FF2B5EF4-FFF2-40B4-BE49-F238E27FC236}">
              <a16:creationId xmlns:a16="http://schemas.microsoft.com/office/drawing/2014/main" id="{CB50EC3C-A700-4279-BACD-8933EAFEC20F}"/>
            </a:ext>
          </a:extLst>
        </xdr:cNvPr>
        <xdr:cNvPicPr>
          <a:picLocks noChangeAspect="1"/>
        </xdr:cNvPicPr>
      </xdr:nvPicPr>
      <xdr:blipFill>
        <a:blip xmlns:r="http://schemas.openxmlformats.org/officeDocument/2006/relationships" r:embed="rId1"/>
        <a:stretch>
          <a:fillRect/>
        </a:stretch>
      </xdr:blipFill>
      <xdr:spPr>
        <a:xfrm>
          <a:off x="0" y="485775"/>
          <a:ext cx="10239901" cy="36482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16</xdr:col>
      <xdr:colOff>467250</xdr:colOff>
      <xdr:row>24</xdr:row>
      <xdr:rowOff>139882</xdr:rowOff>
    </xdr:to>
    <xdr:pic>
      <xdr:nvPicPr>
        <xdr:cNvPr id="2" name="Picture 1">
          <a:extLst>
            <a:ext uri="{FF2B5EF4-FFF2-40B4-BE49-F238E27FC236}">
              <a16:creationId xmlns:a16="http://schemas.microsoft.com/office/drawing/2014/main" id="{7BBE9511-84D1-56C6-90EF-7A771594FBE5}"/>
            </a:ext>
          </a:extLst>
        </xdr:cNvPr>
        <xdr:cNvPicPr>
          <a:picLocks noChangeAspect="1"/>
        </xdr:cNvPicPr>
      </xdr:nvPicPr>
      <xdr:blipFill>
        <a:blip xmlns:r="http://schemas.openxmlformats.org/officeDocument/2006/relationships" r:embed="rId1"/>
        <a:stretch>
          <a:fillRect/>
        </a:stretch>
      </xdr:blipFill>
      <xdr:spPr>
        <a:xfrm>
          <a:off x="0" y="323850"/>
          <a:ext cx="10217675" cy="35434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16</xdr:col>
      <xdr:colOff>457725</xdr:colOff>
      <xdr:row>25</xdr:row>
      <xdr:rowOff>6533</xdr:rowOff>
    </xdr:to>
    <xdr:pic>
      <xdr:nvPicPr>
        <xdr:cNvPr id="2" name="Picture 1">
          <a:extLst>
            <a:ext uri="{FF2B5EF4-FFF2-40B4-BE49-F238E27FC236}">
              <a16:creationId xmlns:a16="http://schemas.microsoft.com/office/drawing/2014/main" id="{091CD665-0EFC-8E1C-6F58-81C7E6FC198C}"/>
            </a:ext>
          </a:extLst>
        </xdr:cNvPr>
        <xdr:cNvPicPr>
          <a:picLocks noChangeAspect="1"/>
        </xdr:cNvPicPr>
      </xdr:nvPicPr>
      <xdr:blipFill>
        <a:blip xmlns:r="http://schemas.openxmlformats.org/officeDocument/2006/relationships" r:embed="rId1"/>
        <a:stretch>
          <a:fillRect/>
        </a:stretch>
      </xdr:blipFill>
      <xdr:spPr>
        <a:xfrm>
          <a:off x="0" y="323850"/>
          <a:ext cx="10211325" cy="35688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16</xdr:col>
      <xdr:colOff>505352</xdr:colOff>
      <xdr:row>25</xdr:row>
      <xdr:rowOff>9708</xdr:rowOff>
    </xdr:to>
    <xdr:pic>
      <xdr:nvPicPr>
        <xdr:cNvPr id="2" name="Picture 1">
          <a:extLst>
            <a:ext uri="{FF2B5EF4-FFF2-40B4-BE49-F238E27FC236}">
              <a16:creationId xmlns:a16="http://schemas.microsoft.com/office/drawing/2014/main" id="{836B311E-946A-6DCB-E396-604756BA7091}"/>
            </a:ext>
          </a:extLst>
        </xdr:cNvPr>
        <xdr:cNvPicPr>
          <a:picLocks noChangeAspect="1"/>
        </xdr:cNvPicPr>
      </xdr:nvPicPr>
      <xdr:blipFill>
        <a:blip xmlns:r="http://schemas.openxmlformats.org/officeDocument/2006/relationships" r:embed="rId1"/>
        <a:stretch>
          <a:fillRect/>
        </a:stretch>
      </xdr:blipFill>
      <xdr:spPr>
        <a:xfrm>
          <a:off x="0" y="323850"/>
          <a:ext cx="10255777" cy="356888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16</xdr:col>
      <xdr:colOff>467250</xdr:colOff>
      <xdr:row>25</xdr:row>
      <xdr:rowOff>66861</xdr:rowOff>
    </xdr:to>
    <xdr:pic>
      <xdr:nvPicPr>
        <xdr:cNvPr id="2" name="Picture 1">
          <a:extLst>
            <a:ext uri="{FF2B5EF4-FFF2-40B4-BE49-F238E27FC236}">
              <a16:creationId xmlns:a16="http://schemas.microsoft.com/office/drawing/2014/main" id="{65262AB5-3065-90E0-E763-F99ED393B43C}"/>
            </a:ext>
          </a:extLst>
        </xdr:cNvPr>
        <xdr:cNvPicPr>
          <a:picLocks noChangeAspect="1"/>
        </xdr:cNvPicPr>
      </xdr:nvPicPr>
      <xdr:blipFill>
        <a:blip xmlns:r="http://schemas.openxmlformats.org/officeDocument/2006/relationships" r:embed="rId1"/>
        <a:stretch>
          <a:fillRect/>
        </a:stretch>
      </xdr:blipFill>
      <xdr:spPr>
        <a:xfrm>
          <a:off x="0" y="323850"/>
          <a:ext cx="10217675" cy="36260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esktop/Templates/StaffProfileReport%202627.xlsx" TargetMode="External"/><Relationship Id="rId2" Type="http://schemas.openxmlformats.org/officeDocument/2006/relationships/externalLinkPath" Target="https://lbwf-my.sharepoint.com/personal/rachel_harrison_walthamforest_gov_uk/Documents/Desktop/Templates/StaffProfileReport%202627.xlsx" TargetMode="External"/><Relationship Id="rId1" Type="http://schemas.openxmlformats.org/officeDocument/2006/relationships/externalLinkPath" Target="/personal/rachel_harrison_walthamforest_gov_uk/Documents/Desktop/Templates/StaffProfileReport%202627.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Desktop/Templates/StaffProfileReport%20(1)%202728.xlsx" TargetMode="External"/><Relationship Id="rId2" Type="http://schemas.openxmlformats.org/officeDocument/2006/relationships/externalLinkPath" Target="https://lbwf-my.sharepoint.com/personal/rachel_harrison_walthamforest_gov_uk/Documents/Desktop/Templates/StaffProfileReport%20(1)%202728.xlsx" TargetMode="External"/><Relationship Id="rId1" Type="http://schemas.openxmlformats.org/officeDocument/2006/relationships/externalLinkPath" Target="/personal/rachel_harrison_walthamforest_gov_uk/Documents/Desktop/Templates/StaffProfileReport%20(1)%202728.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Desktop/Templates/StaffProfileReport%20(2)%202829.xlsx" TargetMode="External"/><Relationship Id="rId2" Type="http://schemas.openxmlformats.org/officeDocument/2006/relationships/externalLinkPath" Target="https://lbwf-my.sharepoint.com/personal/rachel_harrison_walthamforest_gov_uk/Documents/Desktop/Templates/StaffProfileReport%20(2)%202829.xlsx" TargetMode="External"/><Relationship Id="rId1" Type="http://schemas.openxmlformats.org/officeDocument/2006/relationships/externalLinkPath" Target="/personal/rachel_harrison_walthamforest_gov_uk/Documents/Desktop/Templates/StaffProfileReport%20(2)%202829.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Desktop/Templates/StaffProfileReport%20(3)2930.xlsx" TargetMode="External"/><Relationship Id="rId2" Type="http://schemas.openxmlformats.org/officeDocument/2006/relationships/externalLinkPath" Target="https://lbwf-my.sharepoint.com/personal/rachel_harrison_walthamforest_gov_uk/Documents/Desktop/Templates/StaffProfileReport%20(3)2930.xlsx" TargetMode="External"/><Relationship Id="rId1" Type="http://schemas.openxmlformats.org/officeDocument/2006/relationships/externalLinkPath" Target="/personal/rachel_harrison_walthamforest_gov_uk/Documents/Desktop/Templates/StaffProfileReport%20(3)2930.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Desktop/Templates/StaffProfileReport%20(4)3031.xlsx" TargetMode="External"/><Relationship Id="rId2" Type="http://schemas.openxmlformats.org/officeDocument/2006/relationships/externalLinkPath" Target="https://lbwf-my.sharepoint.com/personal/rachel_harrison_walthamforest_gov_uk/Documents/Desktop/Templates/StaffProfileReport%20(4)3031.xlsx" TargetMode="External"/><Relationship Id="rId1" Type="http://schemas.openxmlformats.org/officeDocument/2006/relationships/externalLinkPath" Target="/personal/rachel_harrison_walthamforest_gov_uk/Documents/Desktop/Templates/StaffProfileReport%20(4)30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pril 2026"/>
      <sheetName val="May 2026"/>
      <sheetName val="June 2026"/>
      <sheetName val="July 2026"/>
      <sheetName val="August 2026"/>
      <sheetName val="September 2026"/>
      <sheetName val="October 2026"/>
      <sheetName val="November 2026"/>
      <sheetName val="December 2026"/>
      <sheetName val="January 2027"/>
      <sheetName val="February 2027"/>
      <sheetName val="March 2027"/>
    </sheetNames>
    <sheetDataSet>
      <sheetData sheetId="0"/>
      <sheetData sheetId="1"/>
      <sheetData sheetId="2"/>
      <sheetData sheetId="3"/>
      <sheetData sheetId="4"/>
      <sheetData sheetId="5"/>
      <sheetData sheetId="6"/>
      <sheetData sheetId="7"/>
      <sheetData sheetId="8"/>
      <sheetData sheetId="9"/>
      <sheetData sheetId="10">
        <row r="7">
          <cell r="V7">
            <v>0</v>
          </cell>
          <cell r="Y7">
            <v>0</v>
          </cell>
          <cell r="AB7">
            <v>0</v>
          </cell>
        </row>
        <row r="8">
          <cell r="V8">
            <v>0</v>
          </cell>
          <cell r="Y8">
            <v>0</v>
          </cell>
          <cell r="AB8">
            <v>0</v>
          </cell>
        </row>
        <row r="9">
          <cell r="V9">
            <v>0</v>
          </cell>
          <cell r="Y9">
            <v>0</v>
          </cell>
          <cell r="AB9">
            <v>0</v>
          </cell>
        </row>
        <row r="10">
          <cell r="V10">
            <v>0</v>
          </cell>
          <cell r="Y10">
            <v>0</v>
          </cell>
          <cell r="AB10">
            <v>0</v>
          </cell>
        </row>
        <row r="11">
          <cell r="V11">
            <v>0</v>
          </cell>
          <cell r="Y11">
            <v>0</v>
          </cell>
          <cell r="AB11">
            <v>0</v>
          </cell>
        </row>
        <row r="12">
          <cell r="V12">
            <v>0</v>
          </cell>
          <cell r="Y12">
            <v>0</v>
          </cell>
          <cell r="AB12">
            <v>0</v>
          </cell>
        </row>
        <row r="14">
          <cell r="V14">
            <v>0</v>
          </cell>
          <cell r="Y14">
            <v>0</v>
          </cell>
          <cell r="AB14">
            <v>0</v>
          </cell>
        </row>
        <row r="16">
          <cell r="V16">
            <v>0</v>
          </cell>
          <cell r="Y16">
            <v>0</v>
          </cell>
          <cell r="AB16">
            <v>0</v>
          </cell>
        </row>
        <row r="17">
          <cell r="V17">
            <v>0</v>
          </cell>
          <cell r="Y17">
            <v>0</v>
          </cell>
          <cell r="AB17">
            <v>0</v>
          </cell>
        </row>
        <row r="18">
          <cell r="V18">
            <v>0</v>
          </cell>
          <cell r="Y18">
            <v>0</v>
          </cell>
          <cell r="AB18">
            <v>0</v>
          </cell>
        </row>
        <row r="20">
          <cell r="V20">
            <v>0</v>
          </cell>
          <cell r="Y20">
            <v>0</v>
          </cell>
          <cell r="AB20">
            <v>0</v>
          </cell>
        </row>
      </sheetData>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pril 2027"/>
      <sheetName val="May 2027"/>
      <sheetName val="June 2027"/>
      <sheetName val="July 2027"/>
      <sheetName val="August 2027"/>
      <sheetName val="September 2027"/>
      <sheetName val="October 2027"/>
      <sheetName val="November 2027"/>
      <sheetName val="December 2027"/>
      <sheetName val="January 2028"/>
      <sheetName val="February 2028"/>
      <sheetName val="March 2028"/>
    </sheetNames>
    <sheetDataSet>
      <sheetData sheetId="0"/>
      <sheetData sheetId="1"/>
      <sheetData sheetId="2"/>
      <sheetData sheetId="3"/>
      <sheetData sheetId="4"/>
      <sheetData sheetId="5"/>
      <sheetData sheetId="6"/>
      <sheetData sheetId="7"/>
      <sheetData sheetId="8"/>
      <sheetData sheetId="9"/>
      <sheetData sheetId="10">
        <row r="7">
          <cell r="V7">
            <v>0</v>
          </cell>
          <cell r="Y7">
            <v>0</v>
          </cell>
          <cell r="AB7">
            <v>0</v>
          </cell>
        </row>
        <row r="8">
          <cell r="V8">
            <v>0</v>
          </cell>
          <cell r="Y8">
            <v>0</v>
          </cell>
          <cell r="AB8">
            <v>0</v>
          </cell>
        </row>
        <row r="9">
          <cell r="V9">
            <v>0</v>
          </cell>
          <cell r="Y9">
            <v>0</v>
          </cell>
          <cell r="AB9">
            <v>0</v>
          </cell>
        </row>
        <row r="10">
          <cell r="V10">
            <v>0</v>
          </cell>
          <cell r="Y10">
            <v>0</v>
          </cell>
          <cell r="AB10">
            <v>0</v>
          </cell>
        </row>
        <row r="11">
          <cell r="V11">
            <v>0</v>
          </cell>
          <cell r="Y11">
            <v>0</v>
          </cell>
          <cell r="AB11">
            <v>0</v>
          </cell>
        </row>
        <row r="12">
          <cell r="V12">
            <v>0</v>
          </cell>
          <cell r="Y12">
            <v>0</v>
          </cell>
          <cell r="AB12">
            <v>0</v>
          </cell>
        </row>
        <row r="14">
          <cell r="V14">
            <v>0</v>
          </cell>
          <cell r="Y14">
            <v>0</v>
          </cell>
          <cell r="AB14">
            <v>0</v>
          </cell>
        </row>
        <row r="16">
          <cell r="V16">
            <v>0</v>
          </cell>
          <cell r="Y16">
            <v>0</v>
          </cell>
          <cell r="AB16">
            <v>0</v>
          </cell>
        </row>
        <row r="17">
          <cell r="V17">
            <v>0</v>
          </cell>
          <cell r="Y17">
            <v>0</v>
          </cell>
          <cell r="AB17">
            <v>0</v>
          </cell>
        </row>
        <row r="18">
          <cell r="V18">
            <v>0</v>
          </cell>
          <cell r="Y18">
            <v>0</v>
          </cell>
          <cell r="AB18">
            <v>0</v>
          </cell>
        </row>
        <row r="20">
          <cell r="V20">
            <v>0</v>
          </cell>
          <cell r="Y20">
            <v>0</v>
          </cell>
          <cell r="AB20">
            <v>0</v>
          </cell>
        </row>
      </sheetData>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pril 2028"/>
      <sheetName val="May 2028"/>
      <sheetName val="June 2028"/>
      <sheetName val="July 2028"/>
      <sheetName val="August 2028"/>
      <sheetName val="September 2028"/>
      <sheetName val="October 2028"/>
      <sheetName val="November 2028"/>
      <sheetName val="December 2028"/>
      <sheetName val="January 2029"/>
      <sheetName val="February 2029"/>
      <sheetName val="March 2029"/>
    </sheetNames>
    <sheetDataSet>
      <sheetData sheetId="0"/>
      <sheetData sheetId="1"/>
      <sheetData sheetId="2"/>
      <sheetData sheetId="3"/>
      <sheetData sheetId="4"/>
      <sheetData sheetId="5"/>
      <sheetData sheetId="6"/>
      <sheetData sheetId="7"/>
      <sheetData sheetId="8"/>
      <sheetData sheetId="9"/>
      <sheetData sheetId="10">
        <row r="7">
          <cell r="V7">
            <v>0</v>
          </cell>
          <cell r="Y7">
            <v>0</v>
          </cell>
          <cell r="AB7">
            <v>0</v>
          </cell>
        </row>
        <row r="8">
          <cell r="V8">
            <v>0</v>
          </cell>
          <cell r="Y8">
            <v>0</v>
          </cell>
          <cell r="AB8">
            <v>0</v>
          </cell>
        </row>
        <row r="9">
          <cell r="V9">
            <v>0</v>
          </cell>
          <cell r="Y9">
            <v>0</v>
          </cell>
          <cell r="AB9">
            <v>0</v>
          </cell>
        </row>
        <row r="10">
          <cell r="V10">
            <v>0</v>
          </cell>
          <cell r="Y10">
            <v>0</v>
          </cell>
          <cell r="AB10">
            <v>0</v>
          </cell>
        </row>
        <row r="11">
          <cell r="V11">
            <v>0</v>
          </cell>
          <cell r="Y11">
            <v>0</v>
          </cell>
          <cell r="AB11">
            <v>0</v>
          </cell>
        </row>
        <row r="12">
          <cell r="V12">
            <v>0</v>
          </cell>
          <cell r="Y12">
            <v>0</v>
          </cell>
          <cell r="AB12">
            <v>0</v>
          </cell>
        </row>
        <row r="14">
          <cell r="V14">
            <v>0</v>
          </cell>
          <cell r="Y14">
            <v>0</v>
          </cell>
          <cell r="AB14">
            <v>0</v>
          </cell>
        </row>
        <row r="16">
          <cell r="V16">
            <v>0</v>
          </cell>
          <cell r="Y16">
            <v>0</v>
          </cell>
          <cell r="AB16">
            <v>0</v>
          </cell>
        </row>
        <row r="17">
          <cell r="V17">
            <v>0</v>
          </cell>
          <cell r="Y17">
            <v>0</v>
          </cell>
          <cell r="AB17">
            <v>0</v>
          </cell>
        </row>
        <row r="18">
          <cell r="V18">
            <v>0</v>
          </cell>
          <cell r="Y18">
            <v>0</v>
          </cell>
          <cell r="AB18">
            <v>0</v>
          </cell>
        </row>
        <row r="20">
          <cell r="V20">
            <v>0</v>
          </cell>
          <cell r="Y20">
            <v>0</v>
          </cell>
          <cell r="AB20">
            <v>0</v>
          </cell>
        </row>
      </sheetData>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pril 2029"/>
      <sheetName val="May 2029"/>
      <sheetName val="June 2029"/>
      <sheetName val="July 2029"/>
      <sheetName val="August 2029"/>
      <sheetName val="September 2029"/>
      <sheetName val="October 2029"/>
      <sheetName val="November 2029"/>
      <sheetName val="December 2029"/>
      <sheetName val="January 2030"/>
      <sheetName val="February 2030"/>
      <sheetName val="March 2030"/>
    </sheetNames>
    <sheetDataSet>
      <sheetData sheetId="0"/>
      <sheetData sheetId="1"/>
      <sheetData sheetId="2"/>
      <sheetData sheetId="3"/>
      <sheetData sheetId="4"/>
      <sheetData sheetId="5"/>
      <sheetData sheetId="6"/>
      <sheetData sheetId="7"/>
      <sheetData sheetId="8"/>
      <sheetData sheetId="9"/>
      <sheetData sheetId="10">
        <row r="7">
          <cell r="V7">
            <v>0</v>
          </cell>
          <cell r="Y7">
            <v>0</v>
          </cell>
          <cell r="AB7">
            <v>0</v>
          </cell>
        </row>
        <row r="8">
          <cell r="V8">
            <v>0</v>
          </cell>
          <cell r="Y8">
            <v>0</v>
          </cell>
          <cell r="AB8">
            <v>0</v>
          </cell>
        </row>
        <row r="9">
          <cell r="V9">
            <v>0</v>
          </cell>
          <cell r="Y9">
            <v>0</v>
          </cell>
          <cell r="AB9">
            <v>0</v>
          </cell>
        </row>
        <row r="10">
          <cell r="V10">
            <v>0</v>
          </cell>
          <cell r="Y10">
            <v>0</v>
          </cell>
          <cell r="AB10">
            <v>0</v>
          </cell>
        </row>
        <row r="11">
          <cell r="V11">
            <v>0</v>
          </cell>
          <cell r="Y11">
            <v>0</v>
          </cell>
          <cell r="AB11">
            <v>0</v>
          </cell>
        </row>
        <row r="12">
          <cell r="V12">
            <v>0</v>
          </cell>
          <cell r="Y12">
            <v>0</v>
          </cell>
          <cell r="AB12">
            <v>0</v>
          </cell>
        </row>
        <row r="14">
          <cell r="V14">
            <v>0</v>
          </cell>
          <cell r="Y14">
            <v>0</v>
          </cell>
          <cell r="AB14">
            <v>0</v>
          </cell>
        </row>
        <row r="16">
          <cell r="V16">
            <v>0</v>
          </cell>
          <cell r="Y16">
            <v>0</v>
          </cell>
          <cell r="AB16">
            <v>0</v>
          </cell>
        </row>
        <row r="17">
          <cell r="V17">
            <v>0</v>
          </cell>
          <cell r="Y17">
            <v>0</v>
          </cell>
          <cell r="AB17">
            <v>0</v>
          </cell>
        </row>
        <row r="18">
          <cell r="V18">
            <v>0</v>
          </cell>
          <cell r="Y18">
            <v>0</v>
          </cell>
          <cell r="AB18">
            <v>0</v>
          </cell>
        </row>
        <row r="20">
          <cell r="V20">
            <v>0</v>
          </cell>
          <cell r="Y20">
            <v>0</v>
          </cell>
          <cell r="AB20">
            <v>0</v>
          </cell>
        </row>
      </sheetData>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pril 2030"/>
      <sheetName val="May 2030"/>
      <sheetName val="June 2030"/>
      <sheetName val="July 2030"/>
      <sheetName val="August 2030"/>
      <sheetName val="September 2030"/>
      <sheetName val="October 2030"/>
      <sheetName val="November 2030"/>
      <sheetName val="December 2030"/>
      <sheetName val="January 2031"/>
      <sheetName val="February 2031"/>
      <sheetName val="March 2031"/>
    </sheetNames>
    <sheetDataSet>
      <sheetData sheetId="0"/>
      <sheetData sheetId="1"/>
      <sheetData sheetId="2"/>
      <sheetData sheetId="3"/>
      <sheetData sheetId="4"/>
      <sheetData sheetId="5"/>
      <sheetData sheetId="6"/>
      <sheetData sheetId="7"/>
      <sheetData sheetId="8"/>
      <sheetData sheetId="9"/>
      <sheetData sheetId="10">
        <row r="7">
          <cell r="V7">
            <v>0</v>
          </cell>
          <cell r="Y7">
            <v>0</v>
          </cell>
          <cell r="AB7">
            <v>0</v>
          </cell>
        </row>
        <row r="8">
          <cell r="V8">
            <v>0</v>
          </cell>
          <cell r="Y8">
            <v>0</v>
          </cell>
          <cell r="AB8">
            <v>0</v>
          </cell>
        </row>
        <row r="9">
          <cell r="V9">
            <v>0</v>
          </cell>
          <cell r="Y9">
            <v>0</v>
          </cell>
          <cell r="AB9">
            <v>0</v>
          </cell>
        </row>
        <row r="10">
          <cell r="V10">
            <v>0</v>
          </cell>
          <cell r="Y10">
            <v>0</v>
          </cell>
          <cell r="AB10">
            <v>0</v>
          </cell>
        </row>
        <row r="11">
          <cell r="V11">
            <v>0</v>
          </cell>
          <cell r="Y11">
            <v>0</v>
          </cell>
          <cell r="AB11">
            <v>0</v>
          </cell>
        </row>
        <row r="12">
          <cell r="V12">
            <v>0</v>
          </cell>
          <cell r="Y12">
            <v>0</v>
          </cell>
          <cell r="AB12">
            <v>0</v>
          </cell>
        </row>
        <row r="14">
          <cell r="V14">
            <v>0</v>
          </cell>
          <cell r="Y14">
            <v>0</v>
          </cell>
          <cell r="AB14">
            <v>0</v>
          </cell>
        </row>
        <row r="16">
          <cell r="V16">
            <v>0</v>
          </cell>
          <cell r="Y16">
            <v>0</v>
          </cell>
          <cell r="AB16">
            <v>0</v>
          </cell>
        </row>
        <row r="17">
          <cell r="V17">
            <v>0</v>
          </cell>
          <cell r="Y17">
            <v>0</v>
          </cell>
          <cell r="AB17">
            <v>0</v>
          </cell>
        </row>
        <row r="18">
          <cell r="V18">
            <v>0</v>
          </cell>
          <cell r="Y18">
            <v>0</v>
          </cell>
          <cell r="AB18">
            <v>0</v>
          </cell>
        </row>
        <row r="20">
          <cell r="V20">
            <v>0</v>
          </cell>
          <cell r="Y20">
            <v>0</v>
          </cell>
          <cell r="AB20">
            <v>0</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2F418-B3CF-4FA4-8223-72097210A60E}">
  <sheetPr>
    <tabColor rgb="FF00B050"/>
  </sheetPr>
  <dimension ref="A5:U130"/>
  <sheetViews>
    <sheetView tabSelected="1" workbookViewId="0">
      <selection activeCell="W15" sqref="W15"/>
    </sheetView>
  </sheetViews>
  <sheetFormatPr defaultRowHeight="12.5" x14ac:dyDescent="0.25"/>
  <sheetData>
    <row r="5" spans="1:19" ht="39" customHeight="1" x14ac:dyDescent="0.25"/>
    <row r="11" spans="1:19" ht="23.5" x14ac:dyDescent="0.55000000000000004">
      <c r="A11" s="54" t="s">
        <v>0</v>
      </c>
      <c r="B11" s="55"/>
      <c r="C11" s="55"/>
      <c r="D11" s="55"/>
      <c r="E11" s="55"/>
      <c r="F11" s="55"/>
      <c r="G11" s="55"/>
      <c r="H11" s="55"/>
      <c r="I11" s="55"/>
      <c r="J11" s="55"/>
      <c r="K11" s="55"/>
      <c r="L11" s="55"/>
      <c r="M11" s="55"/>
      <c r="N11" s="55"/>
      <c r="O11" s="55"/>
      <c r="P11" s="55"/>
      <c r="Q11" s="55"/>
      <c r="R11" s="55"/>
      <c r="S11" s="55"/>
    </row>
    <row r="12" spans="1:19" ht="13" x14ac:dyDescent="0.3">
      <c r="A12" s="56"/>
      <c r="B12" s="56"/>
      <c r="C12" s="56"/>
      <c r="D12" s="56"/>
      <c r="E12" s="56"/>
      <c r="F12" s="56"/>
      <c r="G12" s="56"/>
      <c r="H12" s="56"/>
      <c r="I12" s="56"/>
      <c r="J12" s="56"/>
      <c r="K12" s="56"/>
      <c r="L12" s="56"/>
      <c r="M12" s="56"/>
      <c r="N12" s="56"/>
      <c r="O12" s="56"/>
      <c r="P12" s="56"/>
      <c r="Q12" s="56"/>
      <c r="R12" s="56"/>
      <c r="S12" s="56"/>
    </row>
    <row r="13" spans="1:19" ht="36" customHeight="1" x14ac:dyDescent="0.45">
      <c r="A13" s="71" t="s">
        <v>1</v>
      </c>
      <c r="B13" s="71"/>
      <c r="C13" s="71"/>
      <c r="D13" s="71"/>
      <c r="E13" s="71"/>
      <c r="F13" s="71"/>
      <c r="G13" s="71"/>
      <c r="H13" s="71"/>
      <c r="I13" s="71"/>
      <c r="J13" s="71"/>
      <c r="K13" s="71"/>
      <c r="L13" s="71"/>
      <c r="M13" s="71"/>
      <c r="N13" s="71"/>
      <c r="O13" s="71"/>
      <c r="P13" s="71"/>
      <c r="Q13" s="71"/>
      <c r="R13" s="71"/>
      <c r="S13" s="71"/>
    </row>
    <row r="14" spans="1:19" ht="13" x14ac:dyDescent="0.3">
      <c r="A14" s="56"/>
      <c r="B14" s="56"/>
      <c r="C14" s="56"/>
      <c r="D14" s="56"/>
      <c r="E14" s="56"/>
      <c r="F14" s="56"/>
      <c r="G14" s="56"/>
      <c r="H14" s="56"/>
      <c r="I14" s="56"/>
      <c r="J14" s="56"/>
      <c r="K14" s="56"/>
      <c r="L14" s="56"/>
      <c r="M14" s="56"/>
      <c r="N14" s="56"/>
      <c r="O14" s="56"/>
      <c r="P14" s="56"/>
      <c r="Q14" s="56"/>
      <c r="R14" s="56"/>
      <c r="S14" s="56"/>
    </row>
    <row r="15" spans="1:19" ht="20.5" customHeight="1" x14ac:dyDescent="0.35">
      <c r="A15" s="57" t="s">
        <v>2</v>
      </c>
      <c r="B15" s="55"/>
      <c r="C15" s="55"/>
      <c r="D15" s="55"/>
      <c r="E15" s="55"/>
      <c r="F15" s="55"/>
      <c r="G15" s="55"/>
      <c r="H15" s="55"/>
      <c r="I15" s="55"/>
      <c r="J15" s="55"/>
      <c r="K15" s="55"/>
      <c r="L15" s="55"/>
      <c r="M15" s="55"/>
      <c r="N15" s="55"/>
      <c r="O15" s="55"/>
      <c r="P15" s="55"/>
      <c r="Q15" s="55"/>
      <c r="R15" s="55"/>
      <c r="S15" s="55"/>
    </row>
    <row r="16" spans="1:19" ht="13" x14ac:dyDescent="0.3">
      <c r="A16" s="56"/>
      <c r="B16" s="56"/>
      <c r="C16" s="56"/>
      <c r="D16" s="56"/>
      <c r="E16" s="56"/>
      <c r="F16" s="56"/>
      <c r="G16" s="56"/>
      <c r="H16" s="56"/>
      <c r="I16" s="56"/>
      <c r="J16" s="56"/>
      <c r="K16" s="56"/>
      <c r="L16" s="56"/>
      <c r="M16" s="56"/>
      <c r="N16" s="56"/>
      <c r="O16" s="56"/>
      <c r="P16" s="56"/>
      <c r="Q16" s="56"/>
      <c r="R16" s="56"/>
      <c r="S16" s="56"/>
    </row>
    <row r="17" spans="1:19" ht="14.5" x14ac:dyDescent="0.35">
      <c r="A17" s="58" t="s">
        <v>3</v>
      </c>
      <c r="B17" s="56"/>
      <c r="C17" s="56"/>
      <c r="D17" s="56"/>
      <c r="E17" s="56"/>
      <c r="F17" s="56"/>
      <c r="G17" s="56"/>
      <c r="H17" s="56"/>
      <c r="I17" s="56"/>
      <c r="J17" s="56"/>
      <c r="K17" s="56"/>
      <c r="L17" s="56"/>
      <c r="M17" s="56"/>
      <c r="N17" s="56"/>
      <c r="O17" s="56"/>
      <c r="P17" s="56"/>
      <c r="Q17" s="56"/>
      <c r="R17" s="56"/>
      <c r="S17" s="56"/>
    </row>
    <row r="18" spans="1:19" ht="14.5" x14ac:dyDescent="0.35">
      <c r="A18" s="58"/>
      <c r="B18" s="56"/>
      <c r="C18" s="56"/>
      <c r="D18" s="56"/>
      <c r="E18" s="56"/>
      <c r="F18" s="56"/>
      <c r="G18" s="56"/>
      <c r="H18" s="56"/>
      <c r="I18" s="56"/>
      <c r="J18" s="56"/>
      <c r="K18" s="56"/>
      <c r="L18" s="56"/>
      <c r="M18" s="56"/>
      <c r="N18" s="56"/>
      <c r="O18" s="56"/>
      <c r="P18" s="56"/>
      <c r="Q18" s="56"/>
      <c r="R18" s="56"/>
      <c r="S18" s="56"/>
    </row>
    <row r="19" spans="1:19" ht="14.5" x14ac:dyDescent="0.35">
      <c r="A19" s="58" t="s">
        <v>4</v>
      </c>
      <c r="B19" s="56"/>
      <c r="C19" s="56"/>
      <c r="D19" s="56"/>
      <c r="E19" s="56"/>
      <c r="F19" s="56"/>
      <c r="G19" s="56"/>
      <c r="H19" s="56"/>
      <c r="I19" s="56"/>
      <c r="J19" s="56"/>
      <c r="K19" s="56"/>
      <c r="L19" s="56"/>
      <c r="M19" s="56"/>
      <c r="N19" s="56"/>
      <c r="O19" s="56"/>
      <c r="P19" s="56"/>
      <c r="Q19" s="56"/>
      <c r="R19" s="56"/>
      <c r="S19" s="56"/>
    </row>
    <row r="20" spans="1:19" ht="14.5" x14ac:dyDescent="0.35">
      <c r="A20" s="58"/>
      <c r="B20" s="56"/>
      <c r="C20" s="56"/>
      <c r="D20" s="56"/>
      <c r="E20" s="56"/>
      <c r="F20" s="56"/>
      <c r="G20" s="56"/>
      <c r="H20" s="56"/>
      <c r="I20" s="56"/>
      <c r="J20" s="56"/>
      <c r="K20" s="56"/>
      <c r="L20" s="56"/>
      <c r="M20" s="56"/>
      <c r="N20" s="56"/>
      <c r="O20" s="56"/>
      <c r="P20" s="56"/>
      <c r="Q20" s="56"/>
      <c r="R20" s="56"/>
      <c r="S20" s="56"/>
    </row>
    <row r="21" spans="1:19" ht="14.5" x14ac:dyDescent="0.35">
      <c r="A21" s="58" t="s">
        <v>5</v>
      </c>
      <c r="B21" s="56"/>
      <c r="C21" s="56"/>
      <c r="D21" s="56"/>
      <c r="E21" s="56"/>
      <c r="F21" s="56"/>
      <c r="G21" s="56"/>
      <c r="H21" s="56"/>
      <c r="I21" s="56"/>
      <c r="J21" s="56"/>
      <c r="K21" s="56"/>
      <c r="L21" s="56"/>
      <c r="M21" s="56"/>
      <c r="N21" s="56"/>
      <c r="O21" s="56"/>
      <c r="P21" s="56"/>
      <c r="Q21" s="56"/>
      <c r="R21" s="56"/>
      <c r="S21" s="56"/>
    </row>
    <row r="43" spans="1:3" ht="14.5" x14ac:dyDescent="0.35">
      <c r="A43" s="58" t="s">
        <v>6</v>
      </c>
      <c r="B43" s="56"/>
      <c r="C43" s="56"/>
    </row>
    <row r="44" spans="1:3" ht="14.5" x14ac:dyDescent="0.35">
      <c r="A44" s="58"/>
      <c r="B44" s="56"/>
      <c r="C44" s="56"/>
    </row>
    <row r="45" spans="1:3" ht="14.5" x14ac:dyDescent="0.35">
      <c r="A45" s="58" t="s">
        <v>7</v>
      </c>
      <c r="B45" s="56"/>
      <c r="C45" s="56"/>
    </row>
    <row r="46" spans="1:3" ht="14.5" x14ac:dyDescent="0.35">
      <c r="A46" s="58" t="s">
        <v>8</v>
      </c>
      <c r="B46" s="56"/>
      <c r="C46" s="56"/>
    </row>
    <row r="47" spans="1:3" ht="14.5" x14ac:dyDescent="0.35">
      <c r="A47" s="58" t="s">
        <v>9</v>
      </c>
      <c r="B47" s="56"/>
      <c r="C47" s="56"/>
    </row>
    <row r="48" spans="1:3" ht="14.5" x14ac:dyDescent="0.35">
      <c r="A48" s="58" t="s">
        <v>10</v>
      </c>
      <c r="B48" s="56"/>
      <c r="C48" s="56"/>
    </row>
    <row r="49" spans="1:3" ht="14.5" x14ac:dyDescent="0.35">
      <c r="A49" s="58" t="s">
        <v>11</v>
      </c>
      <c r="B49" s="56"/>
      <c r="C49" s="56"/>
    </row>
    <row r="75" spans="1:21" ht="14.5" x14ac:dyDescent="0.35">
      <c r="A75" s="58" t="s">
        <v>12</v>
      </c>
      <c r="B75" s="58"/>
      <c r="C75" s="58"/>
      <c r="D75" s="58"/>
      <c r="E75" s="58"/>
      <c r="F75" s="58"/>
      <c r="G75" s="58"/>
      <c r="H75" s="58"/>
      <c r="I75" s="58"/>
      <c r="J75" s="58"/>
      <c r="K75" s="58"/>
      <c r="L75" s="58"/>
      <c r="M75" s="58"/>
      <c r="N75" s="58"/>
      <c r="O75" s="58"/>
      <c r="P75" s="58"/>
      <c r="Q75" s="58"/>
      <c r="R75" s="58"/>
      <c r="S75" s="58"/>
      <c r="T75" s="58"/>
      <c r="U75" s="58"/>
    </row>
    <row r="76" spans="1:21" ht="14.5" x14ac:dyDescent="0.35">
      <c r="A76" s="58"/>
      <c r="B76" s="58"/>
      <c r="C76" s="58"/>
      <c r="D76" s="58"/>
      <c r="E76" s="58"/>
      <c r="F76" s="58"/>
      <c r="G76" s="58"/>
      <c r="H76" s="58"/>
      <c r="I76" s="58"/>
      <c r="J76" s="58"/>
      <c r="K76" s="58"/>
      <c r="L76" s="58"/>
      <c r="M76" s="58"/>
      <c r="N76" s="58"/>
      <c r="O76" s="58"/>
      <c r="P76" s="58"/>
      <c r="Q76" s="58"/>
      <c r="R76" s="58"/>
      <c r="S76" s="58"/>
      <c r="T76" s="58"/>
      <c r="U76" s="58"/>
    </row>
    <row r="77" spans="1:21" ht="14.5" x14ac:dyDescent="0.35">
      <c r="A77" s="58" t="s">
        <v>13</v>
      </c>
      <c r="B77" s="58"/>
      <c r="C77" s="58"/>
      <c r="D77" s="58"/>
      <c r="E77" s="58"/>
      <c r="F77" s="58"/>
      <c r="G77" s="58"/>
      <c r="H77" s="58"/>
      <c r="I77" s="58"/>
      <c r="J77" s="58"/>
      <c r="K77" s="58"/>
      <c r="L77" s="58"/>
      <c r="M77" s="58"/>
      <c r="N77" s="58"/>
      <c r="O77" s="58"/>
      <c r="P77" s="58"/>
      <c r="Q77" s="58"/>
      <c r="R77" s="58"/>
      <c r="S77" s="58"/>
      <c r="T77" s="58"/>
      <c r="U77" s="58"/>
    </row>
    <row r="78" spans="1:21" ht="14.5" x14ac:dyDescent="0.35">
      <c r="A78" s="58"/>
      <c r="B78" s="58"/>
      <c r="C78" s="58"/>
      <c r="D78" s="58"/>
      <c r="E78" s="58"/>
      <c r="F78" s="58"/>
      <c r="G78" s="58"/>
      <c r="H78" s="58"/>
      <c r="I78" s="58"/>
      <c r="J78" s="58"/>
      <c r="K78" s="58"/>
      <c r="L78" s="58"/>
      <c r="M78" s="58"/>
      <c r="N78" s="58"/>
      <c r="O78" s="58"/>
      <c r="P78" s="58"/>
      <c r="Q78" s="58"/>
      <c r="R78" s="58"/>
      <c r="S78" s="58"/>
      <c r="T78" s="58"/>
      <c r="U78" s="58"/>
    </row>
    <row r="79" spans="1:21" ht="15.5" x14ac:dyDescent="0.35">
      <c r="A79" s="57" t="s">
        <v>14</v>
      </c>
      <c r="B79" s="60"/>
      <c r="C79" s="60"/>
      <c r="D79" s="60"/>
      <c r="E79" s="60"/>
      <c r="F79" s="60"/>
      <c r="G79" s="60"/>
      <c r="H79" s="60"/>
      <c r="I79" s="60"/>
      <c r="J79" s="60"/>
      <c r="K79" s="60"/>
      <c r="L79" s="60"/>
      <c r="M79" s="60"/>
      <c r="N79" s="60"/>
      <c r="O79" s="60"/>
      <c r="P79" s="60"/>
      <c r="Q79" s="60"/>
      <c r="R79" s="60"/>
      <c r="S79" s="60"/>
      <c r="T79" s="58"/>
      <c r="U79" s="58"/>
    </row>
    <row r="80" spans="1:21" ht="14.5" x14ac:dyDescent="0.35">
      <c r="A80" s="58"/>
      <c r="B80" s="58"/>
      <c r="C80" s="58"/>
      <c r="D80" s="58"/>
      <c r="E80" s="58"/>
      <c r="F80" s="58"/>
      <c r="G80" s="58"/>
      <c r="H80" s="58"/>
      <c r="I80" s="58"/>
      <c r="J80" s="58"/>
      <c r="K80" s="58"/>
      <c r="L80" s="58"/>
      <c r="M80" s="58"/>
      <c r="N80" s="58"/>
      <c r="O80" s="58"/>
      <c r="P80" s="58"/>
      <c r="Q80" s="58"/>
      <c r="R80" s="58"/>
      <c r="S80" s="58"/>
      <c r="T80" s="58"/>
      <c r="U80" s="58"/>
    </row>
    <row r="81" spans="1:21" ht="14.5" x14ac:dyDescent="0.35">
      <c r="A81" s="58" t="s">
        <v>15</v>
      </c>
      <c r="B81" s="58"/>
      <c r="C81" s="58"/>
      <c r="D81" s="58"/>
      <c r="E81" s="58"/>
      <c r="F81" s="58"/>
      <c r="G81" s="58"/>
      <c r="H81" s="58"/>
      <c r="I81" s="58"/>
      <c r="J81" s="58"/>
      <c r="K81" s="58"/>
      <c r="L81" s="58"/>
      <c r="M81" s="58"/>
      <c r="N81" s="58"/>
      <c r="O81" s="58"/>
      <c r="P81" s="58"/>
      <c r="Q81" s="58"/>
      <c r="R81" s="58"/>
      <c r="S81" s="58"/>
      <c r="T81" s="58"/>
      <c r="U81" s="58"/>
    </row>
    <row r="82" spans="1:21" ht="14.5" x14ac:dyDescent="0.35">
      <c r="A82" s="58" t="s">
        <v>16</v>
      </c>
      <c r="B82" s="58"/>
      <c r="C82" s="58"/>
      <c r="D82" s="58"/>
      <c r="E82" s="58"/>
      <c r="F82" s="58"/>
      <c r="G82" s="58"/>
      <c r="H82" s="58"/>
      <c r="I82" s="58"/>
      <c r="J82" s="58"/>
      <c r="K82" s="58"/>
      <c r="L82" s="58"/>
      <c r="M82" s="58"/>
      <c r="N82" s="58"/>
      <c r="O82" s="58"/>
      <c r="P82" s="58"/>
      <c r="Q82" s="58"/>
      <c r="R82" s="58"/>
      <c r="S82" s="58"/>
      <c r="T82" s="58"/>
      <c r="U82" s="58"/>
    </row>
    <row r="83" spans="1:21" ht="14.5" x14ac:dyDescent="0.35">
      <c r="A83" s="58"/>
      <c r="B83" s="58"/>
      <c r="C83" s="58"/>
      <c r="D83" s="58"/>
      <c r="E83" s="58"/>
      <c r="F83" s="58"/>
      <c r="G83" s="58"/>
      <c r="H83" s="58"/>
      <c r="I83" s="58"/>
      <c r="J83" s="58"/>
      <c r="K83" s="58"/>
      <c r="L83" s="58"/>
      <c r="M83" s="58"/>
      <c r="N83" s="58"/>
      <c r="O83" s="58"/>
      <c r="P83" s="58"/>
      <c r="Q83" s="58"/>
      <c r="R83" s="58"/>
      <c r="S83" s="58"/>
      <c r="T83" s="58"/>
      <c r="U83" s="58"/>
    </row>
    <row r="84" spans="1:21" ht="14.5" x14ac:dyDescent="0.35">
      <c r="A84" s="58" t="s">
        <v>17</v>
      </c>
      <c r="B84" s="58"/>
      <c r="C84" s="58"/>
      <c r="D84" s="58"/>
      <c r="E84" s="58"/>
      <c r="F84" s="58"/>
      <c r="G84" s="58"/>
      <c r="H84" s="58"/>
      <c r="I84" s="58"/>
      <c r="J84" s="58"/>
      <c r="K84" s="58"/>
      <c r="L84" s="58"/>
      <c r="M84" s="58"/>
      <c r="N84" s="58"/>
      <c r="O84" s="58"/>
      <c r="P84" s="58"/>
      <c r="Q84" s="58"/>
      <c r="R84" s="58"/>
      <c r="S84" s="58"/>
      <c r="T84" s="58"/>
      <c r="U84" s="58"/>
    </row>
    <row r="85" spans="1:21" ht="14.5" x14ac:dyDescent="0.35">
      <c r="A85" s="58"/>
      <c r="B85" s="58"/>
      <c r="C85" s="58"/>
      <c r="D85" s="58"/>
      <c r="E85" s="58"/>
      <c r="F85" s="58"/>
      <c r="G85" s="58"/>
      <c r="H85" s="58"/>
      <c r="I85" s="58"/>
      <c r="J85" s="58"/>
      <c r="K85" s="58"/>
      <c r="L85" s="58"/>
      <c r="M85" s="58"/>
      <c r="N85" s="58"/>
      <c r="O85" s="58"/>
      <c r="P85" s="58"/>
      <c r="Q85" s="58"/>
      <c r="R85" s="58"/>
      <c r="S85" s="58"/>
      <c r="T85" s="58"/>
      <c r="U85" s="58"/>
    </row>
    <row r="86" spans="1:21" ht="14.5" x14ac:dyDescent="0.35">
      <c r="A86" s="58" t="s">
        <v>18</v>
      </c>
      <c r="B86" s="58"/>
      <c r="C86" s="58"/>
      <c r="D86" s="58"/>
      <c r="E86" s="58"/>
      <c r="F86" s="58"/>
      <c r="G86" s="58"/>
      <c r="H86" s="58"/>
      <c r="I86" s="58"/>
      <c r="J86" s="58"/>
      <c r="K86" s="58"/>
      <c r="L86" s="58"/>
      <c r="M86" s="58"/>
      <c r="N86" s="58"/>
      <c r="O86" s="58"/>
      <c r="P86" s="58"/>
      <c r="Q86" s="58"/>
      <c r="R86" s="58"/>
      <c r="S86" s="58"/>
      <c r="T86" s="58"/>
      <c r="U86" s="58"/>
    </row>
    <row r="87" spans="1:21" ht="14.5" x14ac:dyDescent="0.35">
      <c r="A87" s="58"/>
      <c r="B87" s="58"/>
      <c r="C87" s="58"/>
      <c r="D87" s="58"/>
      <c r="E87" s="58"/>
      <c r="F87" s="58"/>
      <c r="G87" s="58"/>
      <c r="H87" s="58"/>
      <c r="I87" s="58"/>
      <c r="J87" s="58"/>
      <c r="K87" s="58"/>
      <c r="L87" s="58"/>
      <c r="M87" s="58"/>
      <c r="N87" s="58"/>
      <c r="O87" s="58"/>
      <c r="P87" s="58"/>
      <c r="Q87" s="58"/>
      <c r="R87" s="58"/>
      <c r="S87" s="58"/>
      <c r="T87" s="58"/>
      <c r="U87" s="58"/>
    </row>
    <row r="88" spans="1:21" ht="14.5" x14ac:dyDescent="0.35">
      <c r="A88" s="58" t="s">
        <v>19</v>
      </c>
      <c r="B88" s="58"/>
      <c r="C88" s="58"/>
      <c r="D88" s="58"/>
      <c r="E88" s="58"/>
      <c r="F88" s="58"/>
      <c r="G88" s="58"/>
      <c r="H88" s="58"/>
      <c r="I88" s="58"/>
      <c r="J88" s="58"/>
      <c r="K88" s="58"/>
      <c r="L88" s="58"/>
      <c r="M88" s="58"/>
      <c r="N88" s="58"/>
      <c r="O88" s="58"/>
      <c r="P88" s="58"/>
      <c r="Q88" s="58"/>
      <c r="R88" s="58"/>
      <c r="S88" s="58"/>
      <c r="T88" s="58"/>
      <c r="U88" s="58"/>
    </row>
    <row r="89" spans="1:21" ht="14.5" x14ac:dyDescent="0.35">
      <c r="A89" s="58"/>
      <c r="B89" s="58"/>
      <c r="C89" s="58"/>
      <c r="D89" s="58"/>
      <c r="E89" s="58"/>
      <c r="F89" s="58"/>
      <c r="G89" s="58"/>
      <c r="H89" s="58"/>
      <c r="I89" s="58"/>
      <c r="J89" s="58"/>
      <c r="K89" s="58"/>
      <c r="L89" s="58"/>
      <c r="M89" s="58"/>
      <c r="N89" s="58"/>
      <c r="O89" s="58"/>
      <c r="P89" s="58"/>
      <c r="Q89" s="58"/>
      <c r="R89" s="58"/>
      <c r="S89" s="58"/>
      <c r="T89" s="58"/>
      <c r="U89" s="58"/>
    </row>
    <row r="90" spans="1:21" ht="14.5" x14ac:dyDescent="0.35">
      <c r="A90" s="58" t="s">
        <v>20</v>
      </c>
      <c r="B90" s="58"/>
      <c r="C90" s="58"/>
      <c r="D90" s="58"/>
      <c r="E90" s="58"/>
      <c r="F90" s="58"/>
      <c r="G90" s="58"/>
      <c r="H90" s="58"/>
      <c r="I90" s="58"/>
      <c r="J90" s="58"/>
      <c r="K90" s="58"/>
      <c r="L90" s="58"/>
      <c r="M90" s="58"/>
      <c r="N90" s="58"/>
      <c r="O90" s="58"/>
      <c r="P90" s="58"/>
      <c r="Q90" s="58"/>
      <c r="R90" s="58"/>
      <c r="S90" s="58"/>
      <c r="T90" s="58"/>
      <c r="U90" s="58"/>
    </row>
    <row r="91" spans="1:21" ht="14.5" x14ac:dyDescent="0.35">
      <c r="A91" s="58"/>
      <c r="B91" s="58"/>
      <c r="C91" s="58"/>
      <c r="D91" s="58"/>
      <c r="E91" s="58"/>
      <c r="F91" s="58"/>
      <c r="G91" s="58"/>
      <c r="H91" s="58"/>
      <c r="I91" s="58"/>
      <c r="J91" s="58"/>
      <c r="K91" s="58"/>
      <c r="L91" s="58"/>
      <c r="M91" s="58"/>
      <c r="N91" s="58"/>
      <c r="O91" s="58"/>
      <c r="P91" s="58"/>
      <c r="Q91" s="58"/>
      <c r="R91" s="58"/>
      <c r="S91" s="58"/>
      <c r="T91" s="58"/>
      <c r="U91" s="58"/>
    </row>
    <row r="92" spans="1:21" ht="14.5" x14ac:dyDescent="0.35">
      <c r="A92" s="58" t="s">
        <v>21</v>
      </c>
      <c r="B92" s="58"/>
      <c r="C92" s="58"/>
      <c r="D92" s="58"/>
      <c r="E92" s="58"/>
      <c r="F92" s="58"/>
      <c r="G92" s="58"/>
      <c r="H92" s="58"/>
      <c r="I92" s="58"/>
      <c r="J92" s="58"/>
      <c r="K92" s="58"/>
      <c r="L92" s="58"/>
      <c r="M92" s="58"/>
      <c r="N92" s="58"/>
      <c r="O92" s="58"/>
      <c r="P92" s="58"/>
      <c r="Q92" s="58"/>
      <c r="R92" s="58"/>
      <c r="S92" s="58"/>
      <c r="T92" s="58"/>
      <c r="U92" s="58"/>
    </row>
    <row r="93" spans="1:21" ht="14.5" x14ac:dyDescent="0.35">
      <c r="A93" s="58"/>
      <c r="B93" s="58"/>
      <c r="C93" s="58"/>
      <c r="D93" s="58"/>
      <c r="E93" s="58"/>
      <c r="F93" s="58"/>
      <c r="G93" s="58"/>
      <c r="H93" s="58"/>
      <c r="I93" s="58"/>
      <c r="J93" s="58"/>
      <c r="K93" s="58"/>
      <c r="L93" s="58"/>
      <c r="M93" s="58"/>
      <c r="N93" s="58"/>
      <c r="O93" s="58"/>
      <c r="P93" s="58"/>
      <c r="Q93" s="58"/>
      <c r="R93" s="58"/>
      <c r="S93" s="58"/>
      <c r="T93" s="58"/>
      <c r="U93" s="58"/>
    </row>
    <row r="94" spans="1:21" ht="29.15" customHeight="1" x14ac:dyDescent="0.35">
      <c r="A94" s="70" t="s">
        <v>22</v>
      </c>
      <c r="B94" s="70"/>
      <c r="C94" s="70"/>
      <c r="D94" s="70"/>
      <c r="E94" s="70"/>
      <c r="F94" s="70"/>
      <c r="G94" s="70"/>
      <c r="H94" s="70"/>
      <c r="I94" s="70"/>
      <c r="J94" s="70"/>
      <c r="K94" s="70"/>
      <c r="L94" s="70"/>
      <c r="M94" s="70"/>
      <c r="N94" s="70"/>
      <c r="O94" s="70"/>
      <c r="P94" s="70"/>
      <c r="Q94" s="70"/>
      <c r="R94" s="70"/>
      <c r="S94" s="70"/>
      <c r="T94" s="70"/>
      <c r="U94" s="70"/>
    </row>
    <row r="95" spans="1:21" ht="14.5" x14ac:dyDescent="0.35">
      <c r="A95" s="58"/>
      <c r="B95" s="58"/>
      <c r="C95" s="58"/>
      <c r="D95" s="58"/>
      <c r="E95" s="58"/>
      <c r="F95" s="58"/>
      <c r="G95" s="58"/>
      <c r="H95" s="58"/>
      <c r="I95" s="58"/>
      <c r="J95" s="58"/>
      <c r="K95" s="58"/>
      <c r="L95" s="58"/>
      <c r="M95" s="58"/>
      <c r="N95" s="58"/>
      <c r="O95" s="58"/>
      <c r="P95" s="58"/>
      <c r="Q95" s="58"/>
      <c r="R95" s="58"/>
      <c r="S95" s="58"/>
      <c r="T95" s="58"/>
      <c r="U95" s="58"/>
    </row>
    <row r="96" spans="1:21" ht="15.5" x14ac:dyDescent="0.35">
      <c r="A96" s="57" t="s">
        <v>23</v>
      </c>
      <c r="B96" s="61"/>
      <c r="C96" s="61"/>
      <c r="D96" s="61"/>
      <c r="E96" s="61"/>
      <c r="F96" s="61"/>
      <c r="G96" s="61"/>
      <c r="H96" s="61"/>
      <c r="I96" s="61"/>
      <c r="J96" s="61"/>
      <c r="K96" s="61"/>
      <c r="L96" s="61"/>
      <c r="M96" s="61"/>
      <c r="N96" s="61"/>
      <c r="O96" s="61"/>
      <c r="P96" s="61"/>
      <c r="Q96" s="61"/>
      <c r="R96" s="61"/>
      <c r="S96" s="61"/>
      <c r="T96" s="58"/>
      <c r="U96" s="58"/>
    </row>
    <row r="97" spans="1:21" ht="47.5" customHeight="1" x14ac:dyDescent="0.35">
      <c r="A97" s="70" t="s">
        <v>324</v>
      </c>
      <c r="B97" s="70"/>
      <c r="C97" s="70"/>
      <c r="D97" s="70"/>
      <c r="E97" s="70"/>
      <c r="F97" s="70"/>
      <c r="G97" s="70"/>
      <c r="H97" s="70"/>
      <c r="I97" s="70"/>
      <c r="J97" s="70"/>
      <c r="K97" s="70"/>
      <c r="L97" s="70"/>
      <c r="M97" s="70"/>
      <c r="N97" s="70"/>
      <c r="O97" s="70"/>
      <c r="P97" s="70"/>
      <c r="Q97" s="70"/>
      <c r="R97" s="70"/>
      <c r="S97" s="70"/>
      <c r="T97" s="70"/>
      <c r="U97" s="70"/>
    </row>
    <row r="98" spans="1:21" ht="14.5" x14ac:dyDescent="0.35">
      <c r="A98" s="58"/>
      <c r="B98" s="58"/>
      <c r="C98" s="58"/>
      <c r="D98" s="58"/>
      <c r="E98" s="58"/>
      <c r="F98" s="58"/>
      <c r="G98" s="58"/>
      <c r="H98" s="58"/>
      <c r="I98" s="58"/>
      <c r="J98" s="58"/>
      <c r="K98" s="58"/>
      <c r="L98" s="58"/>
      <c r="M98" s="58"/>
      <c r="N98" s="58"/>
      <c r="O98" s="58"/>
      <c r="P98" s="58"/>
      <c r="Q98" s="58"/>
      <c r="R98" s="58"/>
      <c r="S98" s="58"/>
      <c r="T98" s="58"/>
      <c r="U98" s="58"/>
    </row>
    <row r="99" spans="1:21" ht="15.5" x14ac:dyDescent="0.35">
      <c r="A99" s="57" t="s">
        <v>24</v>
      </c>
      <c r="B99" s="60"/>
      <c r="C99" s="60"/>
      <c r="D99" s="60"/>
      <c r="E99" s="60"/>
      <c r="F99" s="60"/>
      <c r="G99" s="60"/>
      <c r="H99" s="60"/>
      <c r="I99" s="60"/>
      <c r="J99" s="60"/>
      <c r="K99" s="60"/>
      <c r="L99" s="60"/>
      <c r="M99" s="60"/>
      <c r="N99" s="60"/>
      <c r="O99" s="60"/>
      <c r="P99" s="60"/>
      <c r="Q99" s="60"/>
      <c r="R99" s="60"/>
      <c r="S99" s="60"/>
      <c r="T99" s="58"/>
      <c r="U99" s="58"/>
    </row>
    <row r="100" spans="1:21" ht="14.5" x14ac:dyDescent="0.35">
      <c r="A100" s="58"/>
      <c r="B100" s="58"/>
      <c r="C100" s="58"/>
      <c r="D100" s="58"/>
      <c r="E100" s="58"/>
      <c r="F100" s="58"/>
      <c r="G100" s="58"/>
      <c r="H100" s="58"/>
      <c r="I100" s="58"/>
      <c r="J100" s="58"/>
      <c r="K100" s="58"/>
      <c r="L100" s="58"/>
      <c r="M100" s="58"/>
      <c r="N100" s="58"/>
      <c r="O100" s="58"/>
      <c r="P100" s="58"/>
      <c r="Q100" s="58"/>
      <c r="R100" s="58"/>
      <c r="S100" s="58"/>
      <c r="T100" s="58"/>
      <c r="U100" s="58"/>
    </row>
    <row r="101" spans="1:21" ht="14.5" x14ac:dyDescent="0.35">
      <c r="A101" s="58" t="s">
        <v>25</v>
      </c>
      <c r="B101" s="58"/>
      <c r="C101" s="58"/>
      <c r="D101" s="58"/>
      <c r="E101" s="58"/>
      <c r="F101" s="58"/>
      <c r="G101" s="58"/>
      <c r="H101" s="58"/>
      <c r="I101" s="58"/>
      <c r="J101" s="58"/>
      <c r="K101" s="58"/>
      <c r="L101" s="58"/>
      <c r="M101" s="58"/>
      <c r="N101" s="58"/>
      <c r="O101" s="58"/>
      <c r="P101" s="58"/>
      <c r="Q101" s="58"/>
      <c r="R101" s="58"/>
      <c r="S101" s="58"/>
      <c r="T101" s="58"/>
      <c r="U101" s="58"/>
    </row>
    <row r="102" spans="1:21" ht="14.5" x14ac:dyDescent="0.35">
      <c r="A102" s="58"/>
      <c r="B102" s="58"/>
      <c r="C102" s="58"/>
      <c r="D102" s="58"/>
      <c r="E102" s="58"/>
      <c r="F102" s="58"/>
      <c r="G102" s="58"/>
      <c r="H102" s="58"/>
      <c r="I102" s="58"/>
      <c r="J102" s="58"/>
      <c r="K102" s="58"/>
      <c r="L102" s="58"/>
      <c r="M102" s="58"/>
      <c r="N102" s="58"/>
      <c r="O102" s="58"/>
      <c r="P102" s="58"/>
      <c r="Q102" s="58"/>
      <c r="R102" s="58"/>
      <c r="S102" s="58"/>
      <c r="T102" s="58"/>
      <c r="U102" s="58"/>
    </row>
    <row r="103" spans="1:21" x14ac:dyDescent="0.25">
      <c r="A103" s="70" t="s">
        <v>327</v>
      </c>
      <c r="B103" s="70"/>
      <c r="C103" s="70"/>
      <c r="D103" s="70"/>
      <c r="E103" s="70"/>
      <c r="F103" s="70"/>
      <c r="G103" s="70"/>
      <c r="H103" s="70"/>
      <c r="I103" s="70"/>
      <c r="J103" s="70"/>
      <c r="K103" s="70"/>
      <c r="L103" s="70"/>
      <c r="M103" s="70"/>
      <c r="N103" s="70"/>
      <c r="O103" s="70"/>
      <c r="P103" s="70"/>
      <c r="Q103" s="70"/>
      <c r="R103" s="70"/>
      <c r="S103" s="70"/>
      <c r="T103" s="70"/>
      <c r="U103" s="70"/>
    </row>
    <row r="104" spans="1:21" ht="32.15" customHeight="1" x14ac:dyDescent="0.25">
      <c r="A104" s="70"/>
      <c r="B104" s="70"/>
      <c r="C104" s="70"/>
      <c r="D104" s="70"/>
      <c r="E104" s="70"/>
      <c r="F104" s="70"/>
      <c r="G104" s="70"/>
      <c r="H104" s="70"/>
      <c r="I104" s="70"/>
      <c r="J104" s="70"/>
      <c r="K104" s="70"/>
      <c r="L104" s="70"/>
      <c r="M104" s="70"/>
      <c r="N104" s="70"/>
      <c r="O104" s="70"/>
      <c r="P104" s="70"/>
      <c r="Q104" s="70"/>
      <c r="R104" s="70"/>
      <c r="S104" s="70"/>
      <c r="T104" s="70"/>
      <c r="U104" s="70"/>
    </row>
    <row r="105" spans="1:21" ht="14.5" x14ac:dyDescent="0.35">
      <c r="A105" s="58"/>
      <c r="B105" s="58"/>
      <c r="C105" s="58"/>
      <c r="D105" s="58"/>
      <c r="E105" s="58"/>
      <c r="F105" s="58"/>
      <c r="G105" s="58"/>
      <c r="H105" s="58"/>
      <c r="I105" s="58"/>
      <c r="J105" s="58"/>
      <c r="K105" s="58"/>
      <c r="L105" s="58"/>
      <c r="M105" s="58"/>
      <c r="N105" s="58"/>
      <c r="O105" s="58"/>
      <c r="P105" s="58"/>
      <c r="Q105" s="58"/>
      <c r="R105" s="58"/>
      <c r="S105" s="58"/>
      <c r="T105" s="58"/>
      <c r="U105" s="58"/>
    </row>
    <row r="106" spans="1:21" ht="30.65" customHeight="1" x14ac:dyDescent="0.35">
      <c r="A106" s="70" t="s">
        <v>26</v>
      </c>
      <c r="B106" s="70"/>
      <c r="C106" s="70"/>
      <c r="D106" s="70"/>
      <c r="E106" s="70"/>
      <c r="F106" s="70"/>
      <c r="G106" s="70"/>
      <c r="H106" s="70"/>
      <c r="I106" s="70"/>
      <c r="J106" s="70"/>
      <c r="K106" s="70"/>
      <c r="L106" s="70"/>
      <c r="M106" s="70"/>
      <c r="N106" s="70"/>
      <c r="O106" s="70"/>
      <c r="P106" s="70"/>
      <c r="Q106" s="70"/>
      <c r="R106" s="70"/>
      <c r="S106" s="70"/>
      <c r="T106" s="70"/>
      <c r="U106" s="70"/>
    </row>
    <row r="107" spans="1:21" ht="14.5" x14ac:dyDescent="0.35">
      <c r="A107" s="58"/>
      <c r="B107" s="58"/>
      <c r="C107" s="58"/>
      <c r="D107" s="58"/>
      <c r="E107" s="58"/>
      <c r="F107" s="58"/>
      <c r="G107" s="58"/>
      <c r="H107" s="58"/>
      <c r="I107" s="58"/>
      <c r="J107" s="58"/>
      <c r="K107" s="58"/>
      <c r="L107" s="58"/>
      <c r="M107" s="58"/>
      <c r="N107" s="58"/>
      <c r="O107" s="58"/>
      <c r="P107" s="58"/>
      <c r="Q107" s="58"/>
      <c r="R107" s="58"/>
      <c r="S107" s="58"/>
      <c r="T107" s="58"/>
      <c r="U107" s="58"/>
    </row>
    <row r="108" spans="1:21" ht="30" customHeight="1" x14ac:dyDescent="0.35">
      <c r="A108" s="70" t="s">
        <v>27</v>
      </c>
      <c r="B108" s="70"/>
      <c r="C108" s="70"/>
      <c r="D108" s="70"/>
      <c r="E108" s="70"/>
      <c r="F108" s="70"/>
      <c r="G108" s="70"/>
      <c r="H108" s="70"/>
      <c r="I108" s="70"/>
      <c r="J108" s="70"/>
      <c r="K108" s="70"/>
      <c r="L108" s="70"/>
      <c r="M108" s="70"/>
      <c r="N108" s="70"/>
      <c r="O108" s="70"/>
      <c r="P108" s="70"/>
      <c r="Q108" s="70"/>
      <c r="R108" s="70"/>
      <c r="S108" s="70"/>
      <c r="T108" s="70"/>
      <c r="U108" s="70"/>
    </row>
    <row r="110" spans="1:21" ht="15.5" x14ac:dyDescent="0.35">
      <c r="A110" s="57" t="s">
        <v>28</v>
      </c>
      <c r="B110" s="62"/>
      <c r="C110" s="62"/>
      <c r="D110" s="62"/>
      <c r="E110" s="62"/>
      <c r="F110" s="62"/>
      <c r="G110" s="62"/>
      <c r="H110" s="62"/>
      <c r="I110" s="62"/>
      <c r="J110" s="62"/>
      <c r="K110" s="62"/>
      <c r="L110" s="62"/>
      <c r="M110" s="62"/>
      <c r="N110" s="62"/>
      <c r="O110" s="62"/>
      <c r="P110" s="62"/>
      <c r="Q110" s="62"/>
      <c r="R110" s="62"/>
      <c r="S110" s="62"/>
    </row>
    <row r="112" spans="1:21" ht="19" customHeight="1" x14ac:dyDescent="0.35">
      <c r="A112" s="72" t="s">
        <v>29</v>
      </c>
      <c r="B112" s="72"/>
      <c r="C112" s="72"/>
      <c r="D112" s="72"/>
      <c r="E112" s="72"/>
      <c r="F112" s="72"/>
      <c r="G112" s="72"/>
      <c r="H112" s="72"/>
      <c r="I112" s="72"/>
      <c r="J112" s="72"/>
      <c r="K112" s="72"/>
      <c r="L112" s="72"/>
      <c r="M112" s="72"/>
      <c r="N112" s="72"/>
      <c r="O112" s="72"/>
      <c r="P112" s="72"/>
      <c r="Q112" s="72"/>
      <c r="R112" s="72"/>
      <c r="S112" s="72"/>
      <c r="T112" s="72"/>
      <c r="U112" s="72"/>
    </row>
    <row r="113" spans="1:21" ht="19" customHeight="1" x14ac:dyDescent="0.35">
      <c r="A113" s="72" t="s">
        <v>30</v>
      </c>
      <c r="B113" s="72"/>
      <c r="C113" s="72"/>
      <c r="D113" s="72"/>
      <c r="E113" s="72"/>
      <c r="F113" s="72"/>
      <c r="G113" s="72"/>
      <c r="H113" s="72"/>
      <c r="I113" s="72"/>
      <c r="J113" s="72"/>
      <c r="K113" s="72"/>
      <c r="L113" s="72"/>
      <c r="M113" s="72"/>
      <c r="N113" s="72"/>
      <c r="O113" s="72"/>
      <c r="P113" s="72"/>
      <c r="Q113" s="72"/>
      <c r="R113" s="72"/>
      <c r="S113" s="72"/>
      <c r="T113" s="72"/>
      <c r="U113" s="72"/>
    </row>
    <row r="114" spans="1:21" ht="27.65" customHeight="1" x14ac:dyDescent="0.35">
      <c r="A114" s="70" t="s">
        <v>31</v>
      </c>
      <c r="B114" s="70"/>
      <c r="C114" s="70"/>
      <c r="D114" s="70"/>
      <c r="E114" s="70"/>
      <c r="F114" s="70"/>
      <c r="G114" s="70"/>
      <c r="H114" s="70"/>
      <c r="I114" s="70"/>
      <c r="J114" s="70"/>
      <c r="K114" s="70"/>
      <c r="L114" s="70"/>
      <c r="M114" s="70"/>
      <c r="N114" s="70"/>
      <c r="O114" s="70"/>
      <c r="P114" s="70"/>
      <c r="Q114" s="70"/>
      <c r="R114" s="70"/>
      <c r="S114" s="70"/>
      <c r="T114" s="70"/>
      <c r="U114" s="70"/>
    </row>
    <row r="115" spans="1:21" ht="18.649999999999999" customHeight="1" x14ac:dyDescent="0.35">
      <c r="A115" s="72" t="s">
        <v>32</v>
      </c>
      <c r="B115" s="72"/>
      <c r="C115" s="72"/>
      <c r="D115" s="72"/>
      <c r="E115" s="72"/>
      <c r="F115" s="72"/>
      <c r="G115" s="72"/>
      <c r="H115" s="72"/>
      <c r="I115" s="72"/>
      <c r="J115" s="72"/>
      <c r="K115" s="72"/>
      <c r="L115" s="72"/>
      <c r="M115" s="72"/>
      <c r="N115" s="72"/>
      <c r="O115" s="72"/>
      <c r="P115" s="72"/>
      <c r="Q115" s="72"/>
      <c r="R115" s="72"/>
      <c r="S115" s="72"/>
      <c r="T115" s="72"/>
      <c r="U115" s="72"/>
    </row>
    <row r="116" spans="1:21" ht="24.65" customHeight="1" x14ac:dyDescent="0.35">
      <c r="A116" s="72" t="s">
        <v>33</v>
      </c>
      <c r="B116" s="72"/>
      <c r="C116" s="72"/>
      <c r="D116" s="72"/>
      <c r="E116" s="72"/>
      <c r="F116" s="72"/>
      <c r="G116" s="72"/>
      <c r="H116" s="72"/>
      <c r="I116" s="72"/>
      <c r="J116" s="72"/>
      <c r="K116" s="72"/>
      <c r="L116" s="72"/>
      <c r="M116" s="72"/>
      <c r="N116" s="72"/>
      <c r="O116" s="72"/>
      <c r="P116" s="72"/>
      <c r="Q116" s="72"/>
      <c r="R116" s="72"/>
      <c r="S116" s="72"/>
      <c r="T116" s="72"/>
      <c r="U116" s="72"/>
    </row>
    <row r="118" spans="1:21" ht="15.5" x14ac:dyDescent="0.35">
      <c r="A118" s="57" t="s">
        <v>34</v>
      </c>
      <c r="B118" s="53"/>
      <c r="C118" s="53"/>
      <c r="D118" s="53"/>
      <c r="E118" s="53"/>
      <c r="F118" s="53"/>
      <c r="G118" s="53"/>
      <c r="H118" s="53"/>
      <c r="I118" s="53"/>
      <c r="J118" s="53"/>
      <c r="K118" s="53"/>
      <c r="L118" s="53"/>
      <c r="M118" s="53"/>
      <c r="N118" s="53"/>
      <c r="O118" s="53"/>
      <c r="P118" s="53"/>
      <c r="Q118" s="53"/>
      <c r="R118" s="53"/>
      <c r="S118" s="53"/>
    </row>
    <row r="120" spans="1:21" ht="21.5" customHeight="1" x14ac:dyDescent="0.35">
      <c r="A120" s="58" t="s">
        <v>35</v>
      </c>
    </row>
    <row r="121" spans="1:21" ht="38" customHeight="1" x14ac:dyDescent="0.35">
      <c r="A121" s="85" t="s">
        <v>326</v>
      </c>
      <c r="B121" s="85"/>
      <c r="C121" s="85"/>
      <c r="D121" s="85"/>
      <c r="E121" s="85"/>
      <c r="F121" s="85"/>
      <c r="G121" s="85"/>
      <c r="H121" s="85"/>
      <c r="I121" s="85"/>
      <c r="J121" s="85"/>
      <c r="K121" s="85"/>
      <c r="L121" s="85"/>
      <c r="M121" s="85"/>
      <c r="N121" s="85"/>
      <c r="O121" s="85"/>
      <c r="P121" s="85"/>
      <c r="Q121" s="85"/>
      <c r="R121" s="85"/>
      <c r="S121" s="85"/>
      <c r="T121" s="85"/>
    </row>
    <row r="122" spans="1:21" ht="30.5" customHeight="1" x14ac:dyDescent="0.35">
      <c r="A122" s="85" t="s">
        <v>328</v>
      </c>
      <c r="B122" s="85"/>
      <c r="C122" s="85"/>
      <c r="D122" s="85"/>
      <c r="E122" s="85"/>
      <c r="F122" s="85"/>
      <c r="G122" s="85"/>
      <c r="H122" s="85"/>
      <c r="I122" s="85"/>
      <c r="J122" s="85"/>
      <c r="K122" s="85"/>
      <c r="L122" s="85"/>
      <c r="M122" s="85"/>
      <c r="N122" s="85"/>
      <c r="O122" s="85"/>
      <c r="P122" s="85"/>
      <c r="Q122" s="85"/>
      <c r="R122" s="85"/>
      <c r="S122" s="85"/>
      <c r="T122" s="85"/>
    </row>
    <row r="124" spans="1:21" ht="15.5" x14ac:dyDescent="0.35">
      <c r="A124" s="57" t="s">
        <v>36</v>
      </c>
      <c r="B124" s="60"/>
      <c r="C124" s="60"/>
      <c r="D124" s="60"/>
      <c r="E124" s="60"/>
      <c r="F124" s="60"/>
      <c r="G124" s="60"/>
      <c r="H124" s="60"/>
      <c r="I124" s="60"/>
      <c r="J124" s="60"/>
      <c r="K124" s="60"/>
      <c r="L124" s="60"/>
      <c r="M124" s="60"/>
      <c r="N124" s="60"/>
      <c r="O124" s="60"/>
      <c r="P124" s="60"/>
      <c r="Q124" s="60"/>
      <c r="R124" s="60"/>
      <c r="S124" s="60"/>
      <c r="T124" s="58"/>
      <c r="U124" s="58"/>
    </row>
    <row r="125" spans="1:21" ht="14.5" x14ac:dyDescent="0.35">
      <c r="A125" s="59"/>
      <c r="B125" s="58"/>
      <c r="C125" s="58"/>
      <c r="D125" s="58"/>
      <c r="E125" s="58"/>
      <c r="F125" s="58"/>
      <c r="G125" s="58"/>
      <c r="H125" s="58"/>
      <c r="I125" s="58"/>
      <c r="J125" s="58"/>
      <c r="K125" s="58"/>
      <c r="L125" s="58"/>
      <c r="M125" s="58"/>
      <c r="N125" s="58"/>
      <c r="O125" s="58"/>
      <c r="P125" s="58"/>
      <c r="Q125" s="58"/>
      <c r="R125" s="58"/>
      <c r="S125" s="58"/>
      <c r="T125" s="58"/>
      <c r="U125" s="58"/>
    </row>
    <row r="126" spans="1:21" ht="14.5" x14ac:dyDescent="0.35">
      <c r="A126" s="58" t="s">
        <v>37</v>
      </c>
      <c r="B126" s="58"/>
      <c r="C126" s="58"/>
      <c r="D126" s="58"/>
      <c r="E126" s="58"/>
      <c r="F126" s="58"/>
      <c r="G126" s="58"/>
      <c r="H126" s="58"/>
      <c r="I126" s="58"/>
      <c r="J126" s="58"/>
      <c r="K126" s="58"/>
      <c r="L126" s="58"/>
      <c r="M126" s="58"/>
      <c r="N126" s="58"/>
      <c r="O126" s="58"/>
      <c r="P126" s="58"/>
      <c r="Q126" s="58"/>
      <c r="R126" s="58"/>
      <c r="S126" s="58"/>
      <c r="T126" s="58"/>
      <c r="U126" s="58"/>
    </row>
    <row r="127" spans="1:21" ht="14.5" x14ac:dyDescent="0.35">
      <c r="A127" s="58"/>
      <c r="B127" s="58"/>
      <c r="C127" s="58"/>
      <c r="D127" s="58"/>
      <c r="E127" s="58"/>
      <c r="F127" s="58"/>
      <c r="G127" s="58"/>
      <c r="H127" s="58"/>
      <c r="I127" s="58"/>
      <c r="J127" s="58"/>
      <c r="K127" s="58"/>
      <c r="L127" s="58"/>
      <c r="M127" s="58"/>
      <c r="N127" s="58"/>
      <c r="O127" s="58"/>
      <c r="P127" s="58"/>
      <c r="Q127" s="58"/>
      <c r="R127" s="58"/>
      <c r="S127" s="58"/>
      <c r="T127" s="58"/>
      <c r="U127" s="58"/>
    </row>
    <row r="128" spans="1:21" ht="26.15" customHeight="1" x14ac:dyDescent="0.35">
      <c r="A128" s="70" t="s">
        <v>38</v>
      </c>
      <c r="B128" s="70"/>
      <c r="C128" s="70"/>
      <c r="D128" s="70"/>
      <c r="E128" s="70"/>
      <c r="F128" s="70"/>
      <c r="G128" s="70"/>
      <c r="H128" s="70"/>
      <c r="I128" s="70"/>
      <c r="J128" s="70"/>
      <c r="K128" s="70"/>
      <c r="L128" s="70"/>
      <c r="M128" s="70"/>
      <c r="N128" s="70"/>
      <c r="O128" s="70"/>
      <c r="P128" s="70"/>
      <c r="Q128" s="70"/>
      <c r="R128" s="70"/>
      <c r="S128" s="70"/>
      <c r="T128" s="70"/>
      <c r="U128" s="70"/>
    </row>
    <row r="129" spans="1:21" ht="14.5" x14ac:dyDescent="0.35">
      <c r="A129" s="58"/>
      <c r="B129" s="58"/>
      <c r="C129" s="58"/>
      <c r="D129" s="58"/>
      <c r="E129" s="58"/>
      <c r="F129" s="58"/>
      <c r="G129" s="58"/>
      <c r="H129" s="58"/>
      <c r="I129" s="58"/>
      <c r="J129" s="58"/>
      <c r="K129" s="58"/>
      <c r="L129" s="58"/>
      <c r="M129" s="58"/>
      <c r="N129" s="58"/>
      <c r="O129" s="58"/>
      <c r="P129" s="58"/>
      <c r="Q129" s="58"/>
      <c r="R129" s="58"/>
      <c r="S129" s="58"/>
      <c r="T129" s="58"/>
      <c r="U129" s="58"/>
    </row>
    <row r="130" spans="1:21" ht="42" customHeight="1" x14ac:dyDescent="0.35">
      <c r="A130" s="70" t="s">
        <v>39</v>
      </c>
      <c r="B130" s="70"/>
      <c r="C130" s="70"/>
      <c r="D130" s="70"/>
      <c r="E130" s="70"/>
      <c r="F130" s="70"/>
      <c r="G130" s="70"/>
      <c r="H130" s="70"/>
      <c r="I130" s="70"/>
      <c r="J130" s="70"/>
      <c r="K130" s="70"/>
      <c r="L130" s="70"/>
      <c r="M130" s="70"/>
      <c r="N130" s="70"/>
      <c r="O130" s="70"/>
      <c r="P130" s="70"/>
      <c r="Q130" s="70"/>
      <c r="R130" s="70"/>
      <c r="S130" s="70"/>
      <c r="T130" s="70"/>
      <c r="U130" s="70"/>
    </row>
  </sheetData>
  <mergeCells count="15">
    <mergeCell ref="A128:U128"/>
    <mergeCell ref="A130:U130"/>
    <mergeCell ref="A13:S13"/>
    <mergeCell ref="A103:U104"/>
    <mergeCell ref="A94:U94"/>
    <mergeCell ref="A97:U97"/>
    <mergeCell ref="A106:U106"/>
    <mergeCell ref="A108:U108"/>
    <mergeCell ref="A112:U112"/>
    <mergeCell ref="A113:U113"/>
    <mergeCell ref="A114:U114"/>
    <mergeCell ref="A115:U115"/>
    <mergeCell ref="A116:U116"/>
    <mergeCell ref="A121:T121"/>
    <mergeCell ref="A122:T12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AB89D-6EAA-4D02-9B5C-2A0BDBF92696}">
  <sheetPr>
    <tabColor rgb="FFFFFF00"/>
  </sheetPr>
  <dimension ref="A1:AA32"/>
  <sheetViews>
    <sheetView zoomScale="85" zoomScaleNormal="85" workbookViewId="0">
      <selection activeCell="J31" sqref="J31"/>
    </sheetView>
  </sheetViews>
  <sheetFormatPr defaultRowHeight="12.5" x14ac:dyDescent="0.25"/>
  <cols>
    <col min="1" max="1" width="13.453125" customWidth="1"/>
    <col min="4" max="4" width="18.453125" bestFit="1" customWidth="1"/>
    <col min="5" max="5" width="11.1796875" customWidth="1"/>
    <col min="6" max="6" width="19.81640625" customWidth="1"/>
    <col min="7" max="7" width="16.453125" customWidth="1"/>
    <col min="8" max="8" width="17.54296875" customWidth="1"/>
    <col min="9" max="9" width="20.81640625" bestFit="1" customWidth="1"/>
    <col min="10" max="10" width="14.54296875" customWidth="1"/>
    <col min="11" max="11" width="16.7265625" customWidth="1"/>
    <col min="12" max="12" width="23.1796875" bestFit="1" customWidth="1"/>
    <col min="13" max="13" width="16" customWidth="1"/>
    <col min="14" max="14" width="17" customWidth="1"/>
    <col min="15" max="15" width="20.81640625" customWidth="1"/>
    <col min="16" max="16" width="15" customWidth="1"/>
    <col min="17" max="17" width="16.81640625" customWidth="1"/>
    <col min="18" max="18" width="14.81640625" customWidth="1"/>
    <col min="19" max="19" width="12" customWidth="1"/>
  </cols>
  <sheetData>
    <row r="1" spans="1:18" ht="94.5" customHeight="1" x14ac:dyDescent="0.25">
      <c r="E1" s="37" t="s">
        <v>254</v>
      </c>
      <c r="F1" s="13" t="s">
        <v>255</v>
      </c>
      <c r="G1" s="15" t="s">
        <v>256</v>
      </c>
      <c r="H1" s="37" t="s">
        <v>257</v>
      </c>
      <c r="I1" s="13" t="s">
        <v>255</v>
      </c>
      <c r="J1" s="15" t="s">
        <v>258</v>
      </c>
      <c r="K1" s="37" t="s">
        <v>259</v>
      </c>
      <c r="L1" s="13" t="s">
        <v>255</v>
      </c>
      <c r="M1" s="15" t="s">
        <v>260</v>
      </c>
      <c r="N1" s="37" t="s">
        <v>261</v>
      </c>
      <c r="O1" s="13" t="s">
        <v>255</v>
      </c>
      <c r="P1" s="15" t="s">
        <v>262</v>
      </c>
      <c r="Q1" s="37" t="s">
        <v>263</v>
      </c>
      <c r="R1" s="13" t="s">
        <v>255</v>
      </c>
    </row>
    <row r="2" spans="1:18" ht="13" x14ac:dyDescent="0.3">
      <c r="A2" s="77" t="s">
        <v>43</v>
      </c>
      <c r="B2" s="77" t="s">
        <v>44</v>
      </c>
      <c r="C2" s="77" t="s">
        <v>45</v>
      </c>
      <c r="D2" s="77" t="s">
        <v>46</v>
      </c>
      <c r="E2" s="6" t="s">
        <v>82</v>
      </c>
      <c r="F2" s="6"/>
      <c r="G2" s="6" t="s">
        <v>82</v>
      </c>
      <c r="H2" s="6" t="s">
        <v>83</v>
      </c>
      <c r="I2" s="6"/>
      <c r="J2" s="6" t="s">
        <v>83</v>
      </c>
      <c r="K2" s="6" t="s">
        <v>84</v>
      </c>
      <c r="L2" s="6"/>
      <c r="M2" s="6" t="s">
        <v>84</v>
      </c>
      <c r="N2" s="6" t="s">
        <v>85</v>
      </c>
      <c r="O2" s="6"/>
      <c r="P2" s="6" t="s">
        <v>85</v>
      </c>
      <c r="Q2" s="6" t="s">
        <v>86</v>
      </c>
      <c r="R2" s="6"/>
    </row>
    <row r="3" spans="1:18" ht="26" x14ac:dyDescent="0.3">
      <c r="A3" s="77"/>
      <c r="B3" s="77"/>
      <c r="C3" s="77"/>
      <c r="D3" s="77"/>
      <c r="E3" s="6" t="s">
        <v>51</v>
      </c>
      <c r="F3" s="6" t="s">
        <v>264</v>
      </c>
      <c r="G3" s="11" t="s">
        <v>265</v>
      </c>
      <c r="H3" s="6" t="s">
        <v>51</v>
      </c>
      <c r="I3" s="6" t="s">
        <v>264</v>
      </c>
      <c r="J3" s="11" t="s">
        <v>265</v>
      </c>
      <c r="K3" s="6" t="s">
        <v>51</v>
      </c>
      <c r="L3" s="6" t="s">
        <v>264</v>
      </c>
      <c r="M3" s="11" t="s">
        <v>265</v>
      </c>
      <c r="N3" s="6" t="s">
        <v>51</v>
      </c>
      <c r="O3" s="6" t="s">
        <v>264</v>
      </c>
      <c r="P3" s="11" t="s">
        <v>265</v>
      </c>
      <c r="Q3" s="6" t="s">
        <v>51</v>
      </c>
      <c r="R3" s="6" t="s">
        <v>264</v>
      </c>
    </row>
    <row r="4" spans="1:18" x14ac:dyDescent="0.25">
      <c r="A4" s="26" t="s">
        <v>54</v>
      </c>
      <c r="B4" s="26" t="s">
        <v>55</v>
      </c>
      <c r="C4" s="26" t="s">
        <v>55</v>
      </c>
      <c r="D4" s="4" t="s">
        <v>56</v>
      </c>
      <c r="E4" s="7">
        <v>63392.811900000001</v>
      </c>
      <c r="F4" s="7"/>
      <c r="G4" s="7">
        <f>E4</f>
        <v>63392.811900000001</v>
      </c>
      <c r="H4" s="7">
        <v>64675.666799999999</v>
      </c>
      <c r="I4" s="9" t="s">
        <v>266</v>
      </c>
      <c r="J4" s="14">
        <f>SUM(H4/12*5)</f>
        <v>26948.194499999998</v>
      </c>
      <c r="K4" s="14">
        <v>0</v>
      </c>
      <c r="L4" s="7"/>
      <c r="M4" s="14">
        <f>K4</f>
        <v>0</v>
      </c>
      <c r="N4" s="14">
        <f>O4</f>
        <v>0</v>
      </c>
      <c r="O4" s="7"/>
      <c r="P4" s="14">
        <f t="shared" ref="P4:P9" si="0">N4</f>
        <v>0</v>
      </c>
      <c r="Q4" s="14">
        <v>0</v>
      </c>
      <c r="R4" s="7"/>
    </row>
    <row r="5" spans="1:18" x14ac:dyDescent="0.25">
      <c r="A5" s="26" t="s">
        <v>57</v>
      </c>
      <c r="B5" s="26" t="s">
        <v>55</v>
      </c>
      <c r="C5" s="26" t="s">
        <v>55</v>
      </c>
      <c r="D5" s="4" t="s">
        <v>58</v>
      </c>
      <c r="E5" s="7">
        <v>72617.120900000009</v>
      </c>
      <c r="F5" s="7"/>
      <c r="G5" s="7">
        <f t="shared" ref="G5:G9" si="1">E5</f>
        <v>72617.120900000009</v>
      </c>
      <c r="H5" s="7">
        <v>74084.463600000003</v>
      </c>
      <c r="I5" s="7"/>
      <c r="J5" s="7">
        <f>H5</f>
        <v>74084.463600000003</v>
      </c>
      <c r="K5" s="7">
        <v>75801.2209</v>
      </c>
      <c r="L5" s="7"/>
      <c r="M5" s="7">
        <f>K5</f>
        <v>75801.2209</v>
      </c>
      <c r="N5" s="7">
        <v>77489.43819999999</v>
      </c>
      <c r="O5" s="7"/>
      <c r="P5" s="7">
        <f t="shared" si="0"/>
        <v>77489.43819999999</v>
      </c>
      <c r="Q5" s="7">
        <v>79054.224800000011</v>
      </c>
      <c r="R5" s="7"/>
    </row>
    <row r="6" spans="1:18" x14ac:dyDescent="0.25">
      <c r="A6" s="26" t="s">
        <v>59</v>
      </c>
      <c r="B6" s="26" t="s">
        <v>55</v>
      </c>
      <c r="C6" s="26" t="s">
        <v>55</v>
      </c>
      <c r="D6" s="4" t="s">
        <v>60</v>
      </c>
      <c r="E6" s="7">
        <v>166403.8941</v>
      </c>
      <c r="F6" s="7"/>
      <c r="G6" s="7">
        <f t="shared" si="1"/>
        <v>166403.8941</v>
      </c>
      <c r="H6" s="7">
        <v>169746.97169999999</v>
      </c>
      <c r="I6" s="7"/>
      <c r="J6" s="7">
        <f t="shared" ref="J6:J9" si="2">H6</f>
        <v>169746.97169999999</v>
      </c>
      <c r="K6" s="7">
        <v>173658.29060000001</v>
      </c>
      <c r="L6" s="7"/>
      <c r="M6" s="7">
        <f>K6</f>
        <v>173658.29060000001</v>
      </c>
      <c r="N6" s="7">
        <v>177504.59080000001</v>
      </c>
      <c r="O6" s="7"/>
      <c r="P6" s="7">
        <f t="shared" si="0"/>
        <v>177504.59080000001</v>
      </c>
      <c r="Q6" s="7">
        <v>181069.6827</v>
      </c>
      <c r="R6" s="7"/>
    </row>
    <row r="7" spans="1:18" ht="25" x14ac:dyDescent="0.25">
      <c r="A7" s="26" t="s">
        <v>61</v>
      </c>
      <c r="B7" s="26" t="s">
        <v>55</v>
      </c>
      <c r="C7" s="26" t="s">
        <v>55</v>
      </c>
      <c r="D7" s="4" t="s">
        <v>62</v>
      </c>
      <c r="E7" s="7">
        <v>201257.4216</v>
      </c>
      <c r="F7" s="7"/>
      <c r="G7" s="7">
        <f t="shared" si="1"/>
        <v>201257.4216</v>
      </c>
      <c r="H7" s="7">
        <v>205297.56769999999</v>
      </c>
      <c r="I7" s="7"/>
      <c r="J7" s="7">
        <f t="shared" si="2"/>
        <v>205297.56769999999</v>
      </c>
      <c r="K7" s="7">
        <v>210024.43690000003</v>
      </c>
      <c r="L7" s="10" t="s">
        <v>267</v>
      </c>
      <c r="M7" s="14">
        <f>SUM(K7/12*5+102000/12*7)</f>
        <v>147010.1820416667</v>
      </c>
      <c r="N7" s="14">
        <f>SUM(M7*1.02)</f>
        <v>149950.38568250003</v>
      </c>
      <c r="O7" s="9" t="s">
        <v>268</v>
      </c>
      <c r="P7" s="14">
        <f t="shared" si="0"/>
        <v>149950.38568250003</v>
      </c>
      <c r="Q7" s="14">
        <f>SUM(N7*1.02)</f>
        <v>152949.39339615003</v>
      </c>
      <c r="R7" s="7" t="s">
        <v>268</v>
      </c>
    </row>
    <row r="8" spans="1:18" x14ac:dyDescent="0.25">
      <c r="A8" s="26" t="s">
        <v>63</v>
      </c>
      <c r="B8" s="26" t="s">
        <v>55</v>
      </c>
      <c r="C8" s="26" t="s">
        <v>55</v>
      </c>
      <c r="D8" s="4" t="s">
        <v>64</v>
      </c>
      <c r="E8" s="7">
        <v>116069.92720000001</v>
      </c>
      <c r="F8" s="7"/>
      <c r="G8" s="7">
        <f t="shared" si="1"/>
        <v>116069.92720000001</v>
      </c>
      <c r="H8" s="7">
        <v>119759.96429999999</v>
      </c>
      <c r="I8" s="7"/>
      <c r="J8" s="7">
        <f t="shared" si="2"/>
        <v>119759.96429999999</v>
      </c>
      <c r="K8" s="7">
        <v>122524.5491</v>
      </c>
      <c r="L8" s="7"/>
      <c r="M8" s="7">
        <f>K8</f>
        <v>122524.5491</v>
      </c>
      <c r="N8" s="7">
        <v>125243.17259999999</v>
      </c>
      <c r="O8" s="7"/>
      <c r="P8" s="7">
        <f t="shared" si="0"/>
        <v>125243.17259999999</v>
      </c>
      <c r="Q8" s="7">
        <v>127763.035</v>
      </c>
      <c r="R8" s="7"/>
    </row>
    <row r="9" spans="1:18" x14ac:dyDescent="0.25">
      <c r="A9" s="26" t="s">
        <v>65</v>
      </c>
      <c r="B9" s="26" t="s">
        <v>55</v>
      </c>
      <c r="C9" s="26" t="s">
        <v>55</v>
      </c>
      <c r="D9" s="4" t="s">
        <v>58</v>
      </c>
      <c r="E9" s="7">
        <v>62079.935899999997</v>
      </c>
      <c r="F9" s="7"/>
      <c r="G9" s="7">
        <f t="shared" si="1"/>
        <v>62079.935899999997</v>
      </c>
      <c r="H9" s="7">
        <v>67005.637799999997</v>
      </c>
      <c r="I9" s="7"/>
      <c r="J9" s="7">
        <f t="shared" si="2"/>
        <v>67005.637799999997</v>
      </c>
      <c r="K9" s="7">
        <v>73512.861399999994</v>
      </c>
      <c r="L9" s="7"/>
      <c r="M9" s="7">
        <f>K9</f>
        <v>73512.861399999994</v>
      </c>
      <c r="N9" s="7">
        <v>77489.43819999999</v>
      </c>
      <c r="O9" s="7"/>
      <c r="P9" s="7">
        <f t="shared" si="0"/>
        <v>77489.43819999999</v>
      </c>
      <c r="Q9" s="7">
        <v>79054.224800000011</v>
      </c>
      <c r="R9" s="7"/>
    </row>
    <row r="10" spans="1:18" ht="14" x14ac:dyDescent="0.3">
      <c r="A10" s="73" t="s">
        <v>66</v>
      </c>
      <c r="B10" s="73"/>
      <c r="C10" s="73"/>
      <c r="D10" s="2"/>
      <c r="E10" s="64">
        <f>SUM(E4:E9)</f>
        <v>681821.11160000006</v>
      </c>
      <c r="F10" s="64">
        <f t="shared" ref="F10:G10" si="3">SUM(F4:F9)</f>
        <v>0</v>
      </c>
      <c r="G10" s="64">
        <f t="shared" si="3"/>
        <v>681821.11160000006</v>
      </c>
      <c r="H10" s="64">
        <f t="shared" ref="H10" si="4">SUM(H4:H9)</f>
        <v>700570.27190000005</v>
      </c>
      <c r="I10" s="64">
        <f t="shared" ref="I10" si="5">SUM(I4:I9)</f>
        <v>0</v>
      </c>
      <c r="J10" s="64">
        <f t="shared" ref="J10" si="6">SUM(J4:J9)</f>
        <v>662842.79960000003</v>
      </c>
      <c r="K10" s="64">
        <f t="shared" ref="K10" si="7">SUM(K4:K9)</f>
        <v>655521.35890000011</v>
      </c>
      <c r="L10" s="64">
        <f t="shared" ref="L10" si="8">SUM(L4:L9)</f>
        <v>0</v>
      </c>
      <c r="M10" s="64">
        <f t="shared" ref="M10" si="9">SUM(M4:M9)</f>
        <v>592507.10404166672</v>
      </c>
      <c r="N10" s="64">
        <f t="shared" ref="N10" si="10">SUM(N4:N9)</f>
        <v>607677.02548249997</v>
      </c>
      <c r="O10" s="64">
        <f t="shared" ref="O10" si="11">SUM(O4:O9)</f>
        <v>0</v>
      </c>
      <c r="P10" s="64">
        <f t="shared" ref="P10" si="12">SUM(P4:P9)</f>
        <v>607677.02548249997</v>
      </c>
      <c r="Q10" s="64">
        <f t="shared" ref="Q10" si="13">SUM(Q4:Q9)</f>
        <v>619890.56069615006</v>
      </c>
      <c r="R10" s="64"/>
    </row>
    <row r="11" spans="1:18" x14ac:dyDescent="0.25">
      <c r="A11" s="26" t="s">
        <v>67</v>
      </c>
      <c r="B11" s="26" t="s">
        <v>55</v>
      </c>
      <c r="C11" s="26" t="s">
        <v>55</v>
      </c>
      <c r="D11" s="4" t="s">
        <v>68</v>
      </c>
      <c r="E11" s="7">
        <v>45726.212899999999</v>
      </c>
      <c r="F11" s="7"/>
      <c r="G11" s="7">
        <f>E11</f>
        <v>45726.212899999999</v>
      </c>
      <c r="H11" s="7">
        <v>46655.737200000003</v>
      </c>
      <c r="I11" s="7"/>
      <c r="J11" s="7">
        <f>H11</f>
        <v>46655.737200000003</v>
      </c>
      <c r="K11" s="7">
        <v>47743.2549</v>
      </c>
      <c r="L11" s="7"/>
      <c r="M11" s="7">
        <f>K11</f>
        <v>47743.2549</v>
      </c>
      <c r="N11" s="7">
        <v>48812.695100000004</v>
      </c>
      <c r="O11" s="7"/>
      <c r="P11" s="7">
        <f>N11</f>
        <v>48812.695100000004</v>
      </c>
      <c r="Q11" s="7">
        <v>49803.952000000005</v>
      </c>
      <c r="R11" s="7"/>
    </row>
    <row r="12" spans="1:18" ht="14" x14ac:dyDescent="0.3">
      <c r="A12" s="73" t="s">
        <v>69</v>
      </c>
      <c r="B12" s="73"/>
      <c r="C12" s="73"/>
      <c r="D12" s="2"/>
      <c r="E12" s="64">
        <f>SUM(E11)</f>
        <v>45726.212899999999</v>
      </c>
      <c r="F12" s="64">
        <f t="shared" ref="F12:G12" si="14">SUM(F11)</f>
        <v>0</v>
      </c>
      <c r="G12" s="64">
        <f t="shared" si="14"/>
        <v>45726.212899999999</v>
      </c>
      <c r="H12" s="64">
        <f t="shared" ref="H12" si="15">SUM(H11)</f>
        <v>46655.737200000003</v>
      </c>
      <c r="I12" s="64">
        <f t="shared" ref="I12" si="16">SUM(I11)</f>
        <v>0</v>
      </c>
      <c r="J12" s="64">
        <f t="shared" ref="J12" si="17">SUM(J11)</f>
        <v>46655.737200000003</v>
      </c>
      <c r="K12" s="64">
        <f t="shared" ref="K12" si="18">SUM(K11)</f>
        <v>47743.2549</v>
      </c>
      <c r="L12" s="64">
        <f t="shared" ref="L12" si="19">SUM(L11)</f>
        <v>0</v>
      </c>
      <c r="M12" s="64">
        <f t="shared" ref="M12" si="20">SUM(M11)</f>
        <v>47743.2549</v>
      </c>
      <c r="N12" s="64">
        <f t="shared" ref="N12" si="21">SUM(N11)</f>
        <v>48812.695100000004</v>
      </c>
      <c r="O12" s="64">
        <f t="shared" ref="O12" si="22">SUM(O11)</f>
        <v>0</v>
      </c>
      <c r="P12" s="64">
        <f t="shared" ref="P12" si="23">SUM(P11)</f>
        <v>48812.695100000004</v>
      </c>
      <c r="Q12" s="64">
        <f t="shared" ref="Q12" si="24">SUM(Q11)</f>
        <v>49803.952000000005</v>
      </c>
      <c r="R12" s="64"/>
    </row>
    <row r="13" spans="1:18" ht="50" x14ac:dyDescent="0.25">
      <c r="A13" s="26" t="s">
        <v>70</v>
      </c>
      <c r="B13" s="26" t="s">
        <v>55</v>
      </c>
      <c r="C13" s="26" t="s">
        <v>55</v>
      </c>
      <c r="D13" s="4" t="s">
        <v>71</v>
      </c>
      <c r="E13" s="7">
        <v>42632.434800000003</v>
      </c>
      <c r="F13" s="10" t="s">
        <v>269</v>
      </c>
      <c r="G13" s="14">
        <f>SUM(E13/52*46)/12*3+E13/12*9</f>
        <v>41402.653026923079</v>
      </c>
      <c r="H13" s="14">
        <f>SUM(E13/52*46*1.02)</f>
        <v>38467.573861846155</v>
      </c>
      <c r="I13" s="9" t="s">
        <v>268</v>
      </c>
      <c r="J13" s="7">
        <f>H13</f>
        <v>38467.573861846155</v>
      </c>
      <c r="K13" s="14">
        <f>SUM(J13*1.02)</f>
        <v>39236.925339083078</v>
      </c>
      <c r="L13" s="9" t="s">
        <v>268</v>
      </c>
      <c r="M13" s="7">
        <f>K13</f>
        <v>39236.925339083078</v>
      </c>
      <c r="N13" s="14">
        <f>SUM(K13*1.02)</f>
        <v>40021.663845864743</v>
      </c>
      <c r="O13" s="10" t="s">
        <v>270</v>
      </c>
      <c r="P13" s="14">
        <f>SUM(N13/12*9)</f>
        <v>30016.247884398555</v>
      </c>
      <c r="Q13" s="14">
        <v>0</v>
      </c>
      <c r="R13" s="7"/>
    </row>
    <row r="14" spans="1:18" x14ac:dyDescent="0.25">
      <c r="A14" s="26" t="s">
        <v>72</v>
      </c>
      <c r="B14" s="26" t="s">
        <v>55</v>
      </c>
      <c r="C14" s="26" t="s">
        <v>55</v>
      </c>
      <c r="D14" s="4" t="s">
        <v>71</v>
      </c>
      <c r="E14" s="7">
        <v>47218.275599999994</v>
      </c>
      <c r="F14" s="7"/>
      <c r="G14" s="7">
        <f t="shared" ref="G14:G15" si="25">E14</f>
        <v>47218.275599999994</v>
      </c>
      <c r="H14" s="7">
        <v>47729.996399999996</v>
      </c>
      <c r="I14" s="7"/>
      <c r="J14" s="7">
        <f t="shared" ref="J14:J15" si="26">H14</f>
        <v>47729.996399999996</v>
      </c>
      <c r="K14" s="7">
        <v>48221.713199999998</v>
      </c>
      <c r="L14" s="7"/>
      <c r="M14" s="7">
        <f>K14</f>
        <v>48221.713199999998</v>
      </c>
      <c r="N14" s="7">
        <v>49937.485199999996</v>
      </c>
      <c r="O14" s="7"/>
      <c r="P14" s="7">
        <f>N14</f>
        <v>49937.485199999996</v>
      </c>
      <c r="Q14" s="7">
        <v>50951.230800000005</v>
      </c>
      <c r="R14" s="7"/>
    </row>
    <row r="15" spans="1:18" x14ac:dyDescent="0.25">
      <c r="A15" s="26" t="s">
        <v>73</v>
      </c>
      <c r="B15" s="26" t="s">
        <v>55</v>
      </c>
      <c r="C15" s="26" t="s">
        <v>55</v>
      </c>
      <c r="D15" s="4" t="s">
        <v>71</v>
      </c>
      <c r="E15" s="7">
        <v>46525.175999999999</v>
      </c>
      <c r="F15" s="7"/>
      <c r="G15" s="7">
        <f t="shared" si="25"/>
        <v>46525.175999999999</v>
      </c>
      <c r="H15" s="7">
        <v>47030.9064</v>
      </c>
      <c r="I15" s="7"/>
      <c r="J15" s="7">
        <f t="shared" si="26"/>
        <v>47030.9064</v>
      </c>
      <c r="K15" s="7">
        <v>47512.804799999998</v>
      </c>
      <c r="L15" s="9" t="s">
        <v>271</v>
      </c>
      <c r="M15" s="14">
        <f>SUM(K15/12*5)</f>
        <v>19797.002</v>
      </c>
      <c r="N15" s="14">
        <v>0</v>
      </c>
      <c r="O15" s="7"/>
      <c r="P15" s="14">
        <f>N15</f>
        <v>0</v>
      </c>
      <c r="Q15" s="14">
        <f>N15</f>
        <v>0</v>
      </c>
      <c r="R15" s="7"/>
    </row>
    <row r="16" spans="1:18" ht="14" x14ac:dyDescent="0.3">
      <c r="A16" s="73" t="s">
        <v>74</v>
      </c>
      <c r="B16" s="73"/>
      <c r="C16" s="73"/>
      <c r="D16" s="2"/>
      <c r="E16" s="64">
        <f>SUM(E13:E15)</f>
        <v>136375.88639999999</v>
      </c>
      <c r="F16" s="64">
        <f t="shared" ref="F16:G16" si="27">SUM(F13:F15)</f>
        <v>0</v>
      </c>
      <c r="G16" s="64">
        <f t="shared" si="27"/>
        <v>135146.10462692307</v>
      </c>
      <c r="H16" s="64">
        <f t="shared" ref="H16" si="28">SUM(H13:H15)</f>
        <v>133228.47666184616</v>
      </c>
      <c r="I16" s="64">
        <f t="shared" ref="I16" si="29">SUM(I13:I15)</f>
        <v>0</v>
      </c>
      <c r="J16" s="64">
        <f t="shared" ref="J16" si="30">SUM(J13:J15)</f>
        <v>133228.47666184616</v>
      </c>
      <c r="K16" s="64">
        <f t="shared" ref="K16" si="31">SUM(K13:K15)</f>
        <v>134971.44333908305</v>
      </c>
      <c r="L16" s="64">
        <f t="shared" ref="L16" si="32">SUM(L13:L15)</f>
        <v>0</v>
      </c>
      <c r="M16" s="64">
        <f t="shared" ref="M16" si="33">SUM(M13:M15)</f>
        <v>107255.64053908308</v>
      </c>
      <c r="N16" s="64">
        <f t="shared" ref="N16" si="34">SUM(N13:N15)</f>
        <v>89959.149045864731</v>
      </c>
      <c r="O16" s="64">
        <f t="shared" ref="O16" si="35">SUM(O13:O15)</f>
        <v>0</v>
      </c>
      <c r="P16" s="64">
        <f t="shared" ref="P16" si="36">SUM(P13:P15)</f>
        <v>79953.733084398555</v>
      </c>
      <c r="Q16" s="64">
        <f t="shared" ref="Q16" si="37">SUM(Q13:Q15)</f>
        <v>50951.230800000005</v>
      </c>
      <c r="R16" s="64"/>
    </row>
    <row r="17" spans="1:27" x14ac:dyDescent="0.25">
      <c r="A17" s="26" t="s">
        <v>75</v>
      </c>
      <c r="B17" s="26" t="s">
        <v>55</v>
      </c>
      <c r="C17" s="26" t="s">
        <v>55</v>
      </c>
      <c r="D17" s="4" t="s">
        <v>76</v>
      </c>
      <c r="E17" s="7">
        <v>0</v>
      </c>
      <c r="F17" s="7"/>
      <c r="G17" s="7">
        <f>E17</f>
        <v>0</v>
      </c>
      <c r="H17" s="7">
        <v>40096.5072</v>
      </c>
      <c r="I17" s="9" t="s">
        <v>272</v>
      </c>
      <c r="J17" s="7">
        <f>H17</f>
        <v>40096.5072</v>
      </c>
      <c r="K17" s="7">
        <v>40484.103600000002</v>
      </c>
      <c r="L17" s="7"/>
      <c r="M17" s="7">
        <f>K17</f>
        <v>40484.103600000002</v>
      </c>
      <c r="N17" s="7">
        <v>41908.451999999997</v>
      </c>
      <c r="O17" s="7"/>
      <c r="P17" s="7">
        <f>N17</f>
        <v>41908.451999999997</v>
      </c>
      <c r="Q17" s="7">
        <v>43377.740399999995</v>
      </c>
      <c r="R17" s="7"/>
    </row>
    <row r="18" spans="1:27" ht="14" x14ac:dyDescent="0.3">
      <c r="A18" s="76" t="s">
        <v>77</v>
      </c>
      <c r="B18" s="76"/>
      <c r="C18" s="76"/>
      <c r="D18" s="2"/>
      <c r="E18" s="64">
        <f>SUM(E17)</f>
        <v>0</v>
      </c>
      <c r="F18" s="64">
        <f t="shared" ref="F18:G18" si="38">SUM(F17)</f>
        <v>0</v>
      </c>
      <c r="G18" s="64">
        <f t="shared" si="38"/>
        <v>0</v>
      </c>
      <c r="H18" s="64">
        <f t="shared" ref="H18" si="39">SUM(H17)</f>
        <v>40096.5072</v>
      </c>
      <c r="I18" s="64">
        <f t="shared" ref="I18" si="40">SUM(I17)</f>
        <v>0</v>
      </c>
      <c r="J18" s="64">
        <f t="shared" ref="J18" si="41">SUM(J17)</f>
        <v>40096.5072</v>
      </c>
      <c r="K18" s="64">
        <f t="shared" ref="K18" si="42">SUM(K17)</f>
        <v>40484.103600000002</v>
      </c>
      <c r="L18" s="64">
        <f t="shared" ref="L18" si="43">SUM(L17)</f>
        <v>0</v>
      </c>
      <c r="M18" s="64">
        <f t="shared" ref="M18" si="44">SUM(M17)</f>
        <v>40484.103600000002</v>
      </c>
      <c r="N18" s="64">
        <f t="shared" ref="N18" si="45">SUM(N17)</f>
        <v>41908.451999999997</v>
      </c>
      <c r="O18" s="64">
        <f t="shared" ref="O18" si="46">SUM(O17)</f>
        <v>0</v>
      </c>
      <c r="P18" s="64">
        <f t="shared" ref="P18" si="47">SUM(P17)</f>
        <v>41908.451999999997</v>
      </c>
      <c r="Q18" s="64">
        <f t="shared" ref="Q18" si="48">SUM(Q17)</f>
        <v>43377.740399999995</v>
      </c>
      <c r="R18" s="64"/>
    </row>
    <row r="19" spans="1:27" ht="14" x14ac:dyDescent="0.3">
      <c r="A19" s="2"/>
      <c r="B19" s="2"/>
      <c r="C19" s="2"/>
      <c r="D19" s="2"/>
      <c r="E19" s="8"/>
      <c r="F19" s="8"/>
      <c r="G19" s="8"/>
      <c r="H19" s="8"/>
      <c r="I19" s="8"/>
      <c r="J19" s="8"/>
      <c r="K19" s="8"/>
      <c r="L19" s="8"/>
      <c r="M19" s="8"/>
      <c r="N19" s="8"/>
      <c r="O19" s="8"/>
      <c r="P19" s="8"/>
      <c r="Q19" s="8"/>
      <c r="R19" s="8"/>
    </row>
    <row r="20" spans="1:27" ht="14" x14ac:dyDescent="0.3">
      <c r="A20" s="76" t="s">
        <v>50</v>
      </c>
      <c r="B20" s="76"/>
      <c r="C20" s="76"/>
      <c r="D20" s="2"/>
      <c r="E20" s="38">
        <f>SUM(E18,E16,E12,E10)</f>
        <v>863923.21090000006</v>
      </c>
      <c r="F20" s="38"/>
      <c r="G20" s="38">
        <f t="shared" ref="G20" si="49">SUM(G18,G16,G12,G10)</f>
        <v>862693.42912692321</v>
      </c>
      <c r="H20" s="38">
        <f t="shared" ref="H20:Q20" si="50">SUM(H18,H16,H12,H10)</f>
        <v>920550.99296184618</v>
      </c>
      <c r="I20" s="38"/>
      <c r="J20" s="38">
        <f t="shared" si="50"/>
        <v>882823.52066184615</v>
      </c>
      <c r="K20" s="38">
        <f t="shared" si="50"/>
        <v>878720.16073908319</v>
      </c>
      <c r="L20" s="38"/>
      <c r="M20" s="38">
        <f t="shared" si="50"/>
        <v>787990.10308074974</v>
      </c>
      <c r="N20" s="38">
        <f t="shared" si="50"/>
        <v>788357.32162836473</v>
      </c>
      <c r="O20" s="38"/>
      <c r="P20" s="38">
        <f t="shared" si="50"/>
        <v>778351.90566689847</v>
      </c>
      <c r="Q20" s="38">
        <f t="shared" si="50"/>
        <v>764023.48389615002</v>
      </c>
      <c r="R20" s="38"/>
    </row>
    <row r="22" spans="1:27" ht="13" x14ac:dyDescent="0.3">
      <c r="E22" s="30" t="s">
        <v>273</v>
      </c>
      <c r="I22" s="30" t="s">
        <v>83</v>
      </c>
      <c r="J22" s="30"/>
      <c r="L22" s="30" t="s">
        <v>84</v>
      </c>
      <c r="M22" s="30"/>
      <c r="O22" s="30" t="s">
        <v>85</v>
      </c>
      <c r="P22" s="30"/>
      <c r="R22" s="30" t="s">
        <v>86</v>
      </c>
      <c r="S22" s="30"/>
      <c r="T22" s="30"/>
    </row>
    <row r="23" spans="1:27" ht="13" x14ac:dyDescent="0.3">
      <c r="E23" s="30" t="s">
        <v>274</v>
      </c>
      <c r="G23" s="35">
        <f>SUM(G20-E20)</f>
        <v>-1229.7817730768584</v>
      </c>
      <c r="I23" s="30" t="s">
        <v>274</v>
      </c>
      <c r="J23" s="35">
        <f>SUM(J20-H20)</f>
        <v>-37727.472300000023</v>
      </c>
      <c r="L23" s="30" t="s">
        <v>274</v>
      </c>
      <c r="M23" s="35">
        <f>SUM(M20-K20)</f>
        <v>-90730.057658333448</v>
      </c>
      <c r="O23" s="30" t="s">
        <v>274</v>
      </c>
      <c r="P23" s="35">
        <f>SUM(P20-N20)</f>
        <v>-10005.415961466264</v>
      </c>
      <c r="R23" s="30" t="s">
        <v>274</v>
      </c>
      <c r="S23" s="30"/>
      <c r="T23" s="35">
        <f>SUM(Q20-P20)</f>
        <v>-14328.421770748449</v>
      </c>
    </row>
    <row r="25" spans="1:27" ht="13" x14ac:dyDescent="0.3">
      <c r="I25" s="30" t="s">
        <v>275</v>
      </c>
      <c r="J25" s="35">
        <f>SUM(J23,G23)</f>
        <v>-38957.254073076881</v>
      </c>
      <c r="L25" s="30" t="s">
        <v>275</v>
      </c>
      <c r="M25" s="35">
        <f>SUM(G23,J23,M23)</f>
        <v>-129687.31173141033</v>
      </c>
      <c r="O25" s="30" t="s">
        <v>275</v>
      </c>
      <c r="P25" s="35">
        <f>SUM(G23,J23,M23,P23)</f>
        <v>-139692.72769287659</v>
      </c>
      <c r="R25" s="42" t="s">
        <v>275</v>
      </c>
      <c r="S25" s="42"/>
      <c r="T25" s="43">
        <f>SUM(G23,J23,M23,P23,T23)</f>
        <v>-154021.14946362504</v>
      </c>
      <c r="U25" s="44"/>
      <c r="V25" s="42" t="s">
        <v>276</v>
      </c>
      <c r="W25" s="44"/>
      <c r="X25" s="44"/>
      <c r="Y25" s="44"/>
      <c r="Z25" s="44"/>
      <c r="AA25" s="44"/>
    </row>
    <row r="29" spans="1:27" x14ac:dyDescent="0.25">
      <c r="O29" s="12"/>
    </row>
    <row r="31" spans="1:27" x14ac:dyDescent="0.25">
      <c r="J31" s="5"/>
      <c r="K31" s="5"/>
      <c r="L31" s="5"/>
    </row>
    <row r="32" spans="1:27" x14ac:dyDescent="0.25">
      <c r="E32" s="12"/>
      <c r="F32" s="5"/>
    </row>
  </sheetData>
  <mergeCells count="9">
    <mergeCell ref="A20:C20"/>
    <mergeCell ref="A2:A3"/>
    <mergeCell ref="B2:B3"/>
    <mergeCell ref="C2:C3"/>
    <mergeCell ref="D2:D3"/>
    <mergeCell ref="A10:C10"/>
    <mergeCell ref="A12:C12"/>
    <mergeCell ref="A16:C16"/>
    <mergeCell ref="A18:C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67F3-3A60-4273-AA21-DC26D4604B11}">
  <sheetPr>
    <tabColor rgb="FFFFFF00"/>
  </sheetPr>
  <dimension ref="A2:I64"/>
  <sheetViews>
    <sheetView workbookViewId="0">
      <selection activeCell="H53" sqref="H53"/>
    </sheetView>
  </sheetViews>
  <sheetFormatPr defaultRowHeight="12.5" x14ac:dyDescent="0.25"/>
  <cols>
    <col min="1" max="1" width="26.7265625" customWidth="1"/>
    <col min="3" max="3" width="10" customWidth="1"/>
    <col min="8" max="8" width="29.1796875" customWidth="1"/>
  </cols>
  <sheetData>
    <row r="2" spans="1:8" ht="13" x14ac:dyDescent="0.3">
      <c r="A2" s="36" t="s">
        <v>277</v>
      </c>
      <c r="B2" s="16"/>
      <c r="C2" s="16"/>
      <c r="D2" s="16"/>
    </row>
    <row r="3" spans="1:8" x14ac:dyDescent="0.25">
      <c r="A3" s="5"/>
    </row>
    <row r="4" spans="1:8" ht="13" x14ac:dyDescent="0.3">
      <c r="A4" s="31"/>
      <c r="B4" s="82" t="s">
        <v>278</v>
      </c>
      <c r="C4" s="82"/>
      <c r="D4" s="82" t="s">
        <v>279</v>
      </c>
      <c r="E4" s="82"/>
      <c r="F4" s="82" t="s">
        <v>280</v>
      </c>
      <c r="G4" s="82"/>
      <c r="H4" s="80" t="s">
        <v>264</v>
      </c>
    </row>
    <row r="5" spans="1:8" ht="26" x14ac:dyDescent="0.3">
      <c r="A5" s="31"/>
      <c r="B5" s="47" t="s">
        <v>281</v>
      </c>
      <c r="C5" s="47" t="s">
        <v>282</v>
      </c>
      <c r="D5" s="47" t="s">
        <v>281</v>
      </c>
      <c r="E5" s="47" t="s">
        <v>282</v>
      </c>
      <c r="F5" s="47" t="s">
        <v>281</v>
      </c>
      <c r="G5" s="47" t="s">
        <v>282</v>
      </c>
      <c r="H5" s="81"/>
    </row>
    <row r="6" spans="1:8" x14ac:dyDescent="0.25">
      <c r="A6" s="48" t="s">
        <v>145</v>
      </c>
      <c r="B6" s="31">
        <v>6</v>
      </c>
      <c r="C6" s="7">
        <f>'Example-WORKINGS'!E10</f>
        <v>681821.11160000006</v>
      </c>
      <c r="D6" s="31">
        <v>6</v>
      </c>
      <c r="E6" s="7">
        <f>'Example-WORKINGS'!G10</f>
        <v>681821.11160000006</v>
      </c>
      <c r="F6" s="50">
        <f>SUM(D6-B6)</f>
        <v>0</v>
      </c>
      <c r="G6" s="50">
        <f>SUM(E6-C6)</f>
        <v>0</v>
      </c>
      <c r="H6" s="31"/>
    </row>
    <row r="7" spans="1:8" x14ac:dyDescent="0.25">
      <c r="A7" s="48" t="s">
        <v>68</v>
      </c>
      <c r="B7" s="31">
        <v>1</v>
      </c>
      <c r="C7" s="7">
        <f>'Example-WORKINGS'!E12</f>
        <v>45726.212899999999</v>
      </c>
      <c r="D7" s="31">
        <v>1</v>
      </c>
      <c r="E7" s="7">
        <f>'Example-WORKINGS'!G12</f>
        <v>45726.212899999999</v>
      </c>
      <c r="F7" s="50">
        <f t="shared" ref="F7:F11" si="0">SUM(D7-B7)</f>
        <v>0</v>
      </c>
      <c r="G7" s="50">
        <f t="shared" ref="G7:G11" si="1">SUM(E7-C7)</f>
        <v>0</v>
      </c>
      <c r="H7" s="31"/>
    </row>
    <row r="8" spans="1:8" ht="25" x14ac:dyDescent="0.25">
      <c r="A8" s="48" t="s">
        <v>150</v>
      </c>
      <c r="B8" s="31">
        <v>3</v>
      </c>
      <c r="C8" s="7">
        <f>'Example-WORKINGS'!E16</f>
        <v>136375.88639999999</v>
      </c>
      <c r="D8" s="31">
        <v>3</v>
      </c>
      <c r="E8" s="7">
        <f>'Example-WORKINGS'!G16</f>
        <v>135146.10462692307</v>
      </c>
      <c r="F8" s="50">
        <f t="shared" si="0"/>
        <v>0</v>
      </c>
      <c r="G8" s="50">
        <f t="shared" si="1"/>
        <v>-1229.7817730769166</v>
      </c>
      <c r="H8" s="52" t="s">
        <v>283</v>
      </c>
    </row>
    <row r="9" spans="1:8" x14ac:dyDescent="0.25">
      <c r="A9" s="48" t="s">
        <v>152</v>
      </c>
      <c r="B9" s="31">
        <v>0</v>
      </c>
      <c r="C9" s="7">
        <v>0</v>
      </c>
      <c r="D9" s="31">
        <v>0</v>
      </c>
      <c r="E9" s="7">
        <v>0</v>
      </c>
      <c r="F9" s="50">
        <f t="shared" si="0"/>
        <v>0</v>
      </c>
      <c r="G9" s="50">
        <f t="shared" si="1"/>
        <v>0</v>
      </c>
      <c r="H9" s="31"/>
    </row>
    <row r="10" spans="1:8" x14ac:dyDescent="0.25">
      <c r="A10" s="48" t="s">
        <v>284</v>
      </c>
      <c r="B10" s="31">
        <v>0</v>
      </c>
      <c r="C10" s="7">
        <v>0</v>
      </c>
      <c r="D10" s="31">
        <v>0</v>
      </c>
      <c r="E10" s="7">
        <v>0</v>
      </c>
      <c r="F10" s="50">
        <f t="shared" si="0"/>
        <v>0</v>
      </c>
      <c r="G10" s="50">
        <f t="shared" si="1"/>
        <v>0</v>
      </c>
      <c r="H10" s="31"/>
    </row>
    <row r="11" spans="1:8" x14ac:dyDescent="0.25">
      <c r="A11" s="48" t="s">
        <v>156</v>
      </c>
      <c r="B11" s="31">
        <v>0</v>
      </c>
      <c r="C11" s="7">
        <f>'Example-WORKINGS'!E18</f>
        <v>0</v>
      </c>
      <c r="D11" s="31">
        <v>0</v>
      </c>
      <c r="E11" s="7">
        <f>'Example-WORKINGS'!G18</f>
        <v>0</v>
      </c>
      <c r="F11" s="50">
        <f t="shared" si="0"/>
        <v>0</v>
      </c>
      <c r="G11" s="50">
        <f t="shared" si="1"/>
        <v>0</v>
      </c>
      <c r="H11" s="31"/>
    </row>
    <row r="12" spans="1:8" ht="13" x14ac:dyDescent="0.3">
      <c r="A12" s="40" t="s">
        <v>50</v>
      </c>
      <c r="B12" s="40">
        <f>SUM(B6:B11)</f>
        <v>10</v>
      </c>
      <c r="C12" s="49">
        <f t="shared" ref="C12:E12" si="2">SUM(C6:C11)</f>
        <v>863923.21090000006</v>
      </c>
      <c r="D12" s="40">
        <f t="shared" si="2"/>
        <v>10</v>
      </c>
      <c r="E12" s="49">
        <f t="shared" si="2"/>
        <v>862693.42912692321</v>
      </c>
      <c r="F12" s="51">
        <f t="shared" ref="F12" si="3">SUM(F6:F11)</f>
        <v>0</v>
      </c>
      <c r="G12" s="51">
        <f t="shared" ref="G12" si="4">SUM(G6:G11)</f>
        <v>-1229.7817730769166</v>
      </c>
      <c r="H12" s="31"/>
    </row>
    <row r="13" spans="1:8" ht="13" x14ac:dyDescent="0.3">
      <c r="A13" s="30"/>
      <c r="B13" s="30"/>
      <c r="C13" s="35"/>
      <c r="D13" s="30"/>
      <c r="E13" s="35"/>
      <c r="F13" s="30"/>
      <c r="G13" s="35"/>
    </row>
    <row r="15" spans="1:8" ht="13" x14ac:dyDescent="0.3">
      <c r="A15" s="31"/>
      <c r="B15" s="82" t="s">
        <v>278</v>
      </c>
      <c r="C15" s="82"/>
      <c r="D15" s="82" t="s">
        <v>279</v>
      </c>
      <c r="E15" s="82"/>
      <c r="F15" s="82" t="s">
        <v>280</v>
      </c>
      <c r="G15" s="82"/>
      <c r="H15" s="80" t="s">
        <v>264</v>
      </c>
    </row>
    <row r="16" spans="1:8" ht="26" x14ac:dyDescent="0.3">
      <c r="A16" s="31"/>
      <c r="B16" s="47" t="s">
        <v>285</v>
      </c>
      <c r="C16" s="47" t="s">
        <v>286</v>
      </c>
      <c r="D16" s="47" t="s">
        <v>285</v>
      </c>
      <c r="E16" s="47" t="s">
        <v>286</v>
      </c>
      <c r="F16" s="47" t="s">
        <v>285</v>
      </c>
      <c r="G16" s="47" t="s">
        <v>286</v>
      </c>
      <c r="H16" s="81"/>
    </row>
    <row r="17" spans="1:8" x14ac:dyDescent="0.25">
      <c r="A17" s="48" t="s">
        <v>145</v>
      </c>
      <c r="B17" s="31">
        <v>6</v>
      </c>
      <c r="C17" s="7">
        <f>'Example-WORKINGS'!H10</f>
        <v>700570.27190000005</v>
      </c>
      <c r="D17" s="31">
        <v>5</v>
      </c>
      <c r="E17" s="7">
        <f>'Example-WORKINGS'!J10</f>
        <v>662842.79960000003</v>
      </c>
      <c r="F17" s="50">
        <f>SUM(D17-B17)</f>
        <v>-1</v>
      </c>
      <c r="G17" s="50">
        <f>SUM(E17-C17)</f>
        <v>-37727.472300000023</v>
      </c>
      <c r="H17" s="48" t="s">
        <v>287</v>
      </c>
    </row>
    <row r="18" spans="1:8" x14ac:dyDescent="0.25">
      <c r="A18" s="48" t="s">
        <v>68</v>
      </c>
      <c r="B18" s="31">
        <v>1</v>
      </c>
      <c r="C18" s="7">
        <f>'Example-WORKINGS'!H12</f>
        <v>46655.737200000003</v>
      </c>
      <c r="D18" s="31">
        <v>1</v>
      </c>
      <c r="E18" s="7">
        <f>'Example-WORKINGS'!J12</f>
        <v>46655.737200000003</v>
      </c>
      <c r="F18" s="50">
        <f t="shared" ref="F18:F22" si="5">SUM(D18-B18)</f>
        <v>0</v>
      </c>
      <c r="G18" s="50">
        <f t="shared" ref="G18:G22" si="6">SUM(E18-C18)</f>
        <v>0</v>
      </c>
      <c r="H18" s="31"/>
    </row>
    <row r="19" spans="1:8" x14ac:dyDescent="0.25">
      <c r="A19" s="48" t="s">
        <v>150</v>
      </c>
      <c r="B19" s="31">
        <v>3</v>
      </c>
      <c r="C19" s="7">
        <f>'Example-WORKINGS'!H16</f>
        <v>133228.47666184616</v>
      </c>
      <c r="D19" s="31">
        <v>3</v>
      </c>
      <c r="E19" s="7">
        <f>'Example-WORKINGS'!J16</f>
        <v>133228.47666184616</v>
      </c>
      <c r="F19" s="50">
        <f t="shared" si="5"/>
        <v>0</v>
      </c>
      <c r="G19" s="50">
        <f t="shared" si="6"/>
        <v>0</v>
      </c>
      <c r="H19" s="31"/>
    </row>
    <row r="20" spans="1:8" x14ac:dyDescent="0.25">
      <c r="A20" s="48" t="s">
        <v>152</v>
      </c>
      <c r="B20" s="31">
        <v>0</v>
      </c>
      <c r="C20" s="7">
        <v>0</v>
      </c>
      <c r="D20" s="31">
        <v>0</v>
      </c>
      <c r="E20" s="7">
        <v>0</v>
      </c>
      <c r="F20" s="50">
        <f t="shared" si="5"/>
        <v>0</v>
      </c>
      <c r="G20" s="50">
        <f t="shared" si="6"/>
        <v>0</v>
      </c>
      <c r="H20" s="31"/>
    </row>
    <row r="21" spans="1:8" x14ac:dyDescent="0.25">
      <c r="A21" s="48" t="s">
        <v>284</v>
      </c>
      <c r="B21" s="31">
        <v>0</v>
      </c>
      <c r="C21" s="7">
        <v>0</v>
      </c>
      <c r="D21" s="31">
        <v>0</v>
      </c>
      <c r="E21" s="7">
        <v>0</v>
      </c>
      <c r="F21" s="50">
        <f t="shared" si="5"/>
        <v>0</v>
      </c>
      <c r="G21" s="50">
        <f t="shared" si="6"/>
        <v>0</v>
      </c>
      <c r="H21" s="31"/>
    </row>
    <row r="22" spans="1:8" x14ac:dyDescent="0.25">
      <c r="A22" s="48" t="s">
        <v>156</v>
      </c>
      <c r="B22" s="31">
        <v>1</v>
      </c>
      <c r="C22" s="7">
        <f>'Example-WORKINGS'!H18</f>
        <v>40096.5072</v>
      </c>
      <c r="D22" s="31">
        <v>1</v>
      </c>
      <c r="E22" s="7">
        <f>'Example-WORKINGS'!J18</f>
        <v>40096.5072</v>
      </c>
      <c r="F22" s="50">
        <f t="shared" si="5"/>
        <v>0</v>
      </c>
      <c r="G22" s="50">
        <f t="shared" si="6"/>
        <v>0</v>
      </c>
      <c r="H22" s="48" t="s">
        <v>288</v>
      </c>
    </row>
    <row r="23" spans="1:8" ht="13" x14ac:dyDescent="0.3">
      <c r="A23" s="40" t="s">
        <v>50</v>
      </c>
      <c r="B23" s="40">
        <f>SUM(B17:B22)</f>
        <v>11</v>
      </c>
      <c r="C23" s="49">
        <f t="shared" ref="C23" si="7">SUM(C17:C22)</f>
        <v>920550.99296184618</v>
      </c>
      <c r="D23" s="40">
        <f t="shared" ref="D23" si="8">SUM(D17:D22)</f>
        <v>10</v>
      </c>
      <c r="E23" s="49">
        <f t="shared" ref="E23" si="9">SUM(E17:E22)</f>
        <v>882823.52066184615</v>
      </c>
      <c r="F23" s="51">
        <f t="shared" ref="F23" si="10">SUM(F17:F22)</f>
        <v>-1</v>
      </c>
      <c r="G23" s="51">
        <f t="shared" ref="G23" si="11">SUM(G17:G22)</f>
        <v>-37727.472300000023</v>
      </c>
      <c r="H23" s="31"/>
    </row>
    <row r="26" spans="1:8" ht="13" x14ac:dyDescent="0.3">
      <c r="A26" s="31"/>
      <c r="B26" s="82" t="s">
        <v>278</v>
      </c>
      <c r="C26" s="82"/>
      <c r="D26" s="82" t="s">
        <v>279</v>
      </c>
      <c r="E26" s="82"/>
      <c r="F26" s="82" t="s">
        <v>280</v>
      </c>
      <c r="G26" s="82"/>
      <c r="H26" s="80" t="s">
        <v>264</v>
      </c>
    </row>
    <row r="27" spans="1:8" ht="26" x14ac:dyDescent="0.3">
      <c r="A27" s="31"/>
      <c r="B27" s="47" t="s">
        <v>289</v>
      </c>
      <c r="C27" s="47" t="s">
        <v>290</v>
      </c>
      <c r="D27" s="47" t="s">
        <v>289</v>
      </c>
      <c r="E27" s="47" t="s">
        <v>290</v>
      </c>
      <c r="F27" s="47" t="s">
        <v>289</v>
      </c>
      <c r="G27" s="47" t="s">
        <v>290</v>
      </c>
      <c r="H27" s="81"/>
    </row>
    <row r="28" spans="1:8" x14ac:dyDescent="0.25">
      <c r="A28" s="48" t="s">
        <v>145</v>
      </c>
      <c r="B28" s="31">
        <v>5</v>
      </c>
      <c r="C28" s="7">
        <f>'Example-WORKINGS'!K10</f>
        <v>655521.35890000011</v>
      </c>
      <c r="D28" s="31">
        <v>5</v>
      </c>
      <c r="E28" s="7">
        <f>'Example-WORKINGS'!M10</f>
        <v>592507.10404166672</v>
      </c>
      <c r="F28" s="50">
        <f>SUM(D28-B28)</f>
        <v>0</v>
      </c>
      <c r="G28" s="50">
        <f>SUM(E28-C28)</f>
        <v>-63014.254858333385</v>
      </c>
      <c r="H28" s="48" t="s">
        <v>291</v>
      </c>
    </row>
    <row r="29" spans="1:8" x14ac:dyDescent="0.25">
      <c r="A29" s="48" t="s">
        <v>68</v>
      </c>
      <c r="B29" s="31">
        <v>1</v>
      </c>
      <c r="C29" s="7">
        <f>'Example-WORKINGS'!K12</f>
        <v>47743.2549</v>
      </c>
      <c r="D29" s="31">
        <v>1</v>
      </c>
      <c r="E29" s="7">
        <f>'Example-WORKINGS'!M12</f>
        <v>47743.2549</v>
      </c>
      <c r="F29" s="50">
        <f t="shared" ref="F29:F33" si="12">SUM(D29-B29)</f>
        <v>0</v>
      </c>
      <c r="G29" s="50">
        <f t="shared" ref="G29:G33" si="13">SUM(E29-C29)</f>
        <v>0</v>
      </c>
      <c r="H29" s="31"/>
    </row>
    <row r="30" spans="1:8" x14ac:dyDescent="0.25">
      <c r="A30" s="48" t="s">
        <v>150</v>
      </c>
      <c r="B30" s="31">
        <v>3</v>
      </c>
      <c r="C30" s="7">
        <f>'Example-WORKINGS'!K16</f>
        <v>134971.44333908305</v>
      </c>
      <c r="D30" s="31">
        <v>2</v>
      </c>
      <c r="E30" s="7">
        <f>'Example-WORKINGS'!M16</f>
        <v>107255.64053908308</v>
      </c>
      <c r="F30" s="50">
        <f t="shared" si="12"/>
        <v>-1</v>
      </c>
      <c r="G30" s="50">
        <f t="shared" si="13"/>
        <v>-27715.802799999976</v>
      </c>
      <c r="H30" s="48" t="s">
        <v>292</v>
      </c>
    </row>
    <row r="31" spans="1:8" x14ac:dyDescent="0.25">
      <c r="A31" s="48" t="s">
        <v>152</v>
      </c>
      <c r="B31" s="31">
        <v>0</v>
      </c>
      <c r="C31" s="7">
        <v>0</v>
      </c>
      <c r="D31" s="31">
        <v>0</v>
      </c>
      <c r="E31" s="7">
        <v>0</v>
      </c>
      <c r="F31" s="50">
        <f t="shared" si="12"/>
        <v>0</v>
      </c>
      <c r="G31" s="50">
        <f t="shared" si="13"/>
        <v>0</v>
      </c>
      <c r="H31" s="31"/>
    </row>
    <row r="32" spans="1:8" x14ac:dyDescent="0.25">
      <c r="A32" s="48" t="s">
        <v>284</v>
      </c>
      <c r="B32" s="31">
        <v>0</v>
      </c>
      <c r="C32" s="7">
        <v>0</v>
      </c>
      <c r="D32" s="31">
        <v>0</v>
      </c>
      <c r="E32" s="7">
        <v>0</v>
      </c>
      <c r="F32" s="50">
        <f t="shared" si="12"/>
        <v>0</v>
      </c>
      <c r="G32" s="50">
        <f t="shared" si="13"/>
        <v>0</v>
      </c>
      <c r="H32" s="31"/>
    </row>
    <row r="33" spans="1:9" x14ac:dyDescent="0.25">
      <c r="A33" s="48" t="s">
        <v>156</v>
      </c>
      <c r="B33" s="31">
        <v>1</v>
      </c>
      <c r="C33" s="7">
        <f>'Example-WORKINGS'!K18</f>
        <v>40484.103600000002</v>
      </c>
      <c r="D33" s="31">
        <v>1</v>
      </c>
      <c r="E33" s="7">
        <f>'Example-WORKINGS'!M18</f>
        <v>40484.103600000002</v>
      </c>
      <c r="F33" s="50">
        <f t="shared" si="12"/>
        <v>0</v>
      </c>
      <c r="G33" s="50">
        <f t="shared" si="13"/>
        <v>0</v>
      </c>
      <c r="H33" s="31"/>
    </row>
    <row r="34" spans="1:9" ht="13" x14ac:dyDescent="0.3">
      <c r="A34" s="40" t="s">
        <v>50</v>
      </c>
      <c r="B34" s="40">
        <f>SUM(B28:B33)</f>
        <v>10</v>
      </c>
      <c r="C34" s="49">
        <f t="shared" ref="C34" si="14">SUM(C28:C33)</f>
        <v>878720.16073908331</v>
      </c>
      <c r="D34" s="40">
        <f t="shared" ref="D34" si="15">SUM(D28:D33)</f>
        <v>9</v>
      </c>
      <c r="E34" s="49">
        <f t="shared" ref="E34" si="16">SUM(E28:E33)</f>
        <v>787990.10308074986</v>
      </c>
      <c r="F34" s="51">
        <f t="shared" ref="F34" si="17">SUM(F28:F33)</f>
        <v>-1</v>
      </c>
      <c r="G34" s="51">
        <f t="shared" ref="G34" si="18">SUM(G28:G33)</f>
        <v>-90730.05765833336</v>
      </c>
      <c r="H34" s="31"/>
    </row>
    <row r="35" spans="1:9" x14ac:dyDescent="0.25">
      <c r="I35" s="12"/>
    </row>
    <row r="37" spans="1:9" ht="13" x14ac:dyDescent="0.3">
      <c r="A37" s="31"/>
      <c r="B37" s="82" t="s">
        <v>278</v>
      </c>
      <c r="C37" s="82"/>
      <c r="D37" s="82" t="s">
        <v>279</v>
      </c>
      <c r="E37" s="82"/>
      <c r="F37" s="82" t="s">
        <v>280</v>
      </c>
      <c r="G37" s="82"/>
      <c r="H37" s="80" t="s">
        <v>264</v>
      </c>
    </row>
    <row r="38" spans="1:9" ht="26" x14ac:dyDescent="0.3">
      <c r="A38" s="31"/>
      <c r="B38" s="47" t="s">
        <v>293</v>
      </c>
      <c r="C38" s="47" t="s">
        <v>294</v>
      </c>
      <c r="D38" s="47" t="s">
        <v>293</v>
      </c>
      <c r="E38" s="47" t="s">
        <v>294</v>
      </c>
      <c r="F38" s="47" t="s">
        <v>293</v>
      </c>
      <c r="G38" s="47" t="s">
        <v>294</v>
      </c>
      <c r="H38" s="81"/>
    </row>
    <row r="39" spans="1:9" x14ac:dyDescent="0.25">
      <c r="A39" s="48" t="s">
        <v>145</v>
      </c>
      <c r="B39" s="31">
        <v>5</v>
      </c>
      <c r="C39" s="7">
        <f>'Example-WORKINGS'!N10</f>
        <v>607677.02548249997</v>
      </c>
      <c r="D39" s="31">
        <v>5</v>
      </c>
      <c r="E39" s="7">
        <f>'Example-WORKINGS'!P10</f>
        <v>607677.02548249997</v>
      </c>
      <c r="F39" s="50">
        <f>SUM(D39-B39)</f>
        <v>0</v>
      </c>
      <c r="G39" s="50">
        <f>SUM(E39-C39)</f>
        <v>0</v>
      </c>
      <c r="H39" s="31"/>
    </row>
    <row r="40" spans="1:9" x14ac:dyDescent="0.25">
      <c r="A40" s="48" t="s">
        <v>68</v>
      </c>
      <c r="B40" s="31">
        <v>1</v>
      </c>
      <c r="C40" s="7">
        <f>'Example-WORKINGS'!N12</f>
        <v>48812.695100000004</v>
      </c>
      <c r="D40" s="31">
        <v>1</v>
      </c>
      <c r="E40" s="7">
        <f>'Example-WORKINGS'!P12</f>
        <v>48812.695100000004</v>
      </c>
      <c r="F40" s="50">
        <f t="shared" ref="F40:F44" si="19">SUM(D40-B40)</f>
        <v>0</v>
      </c>
      <c r="G40" s="50">
        <f t="shared" ref="G40:G44" si="20">SUM(E40-C40)</f>
        <v>0</v>
      </c>
      <c r="H40" s="31"/>
    </row>
    <row r="41" spans="1:9" x14ac:dyDescent="0.25">
      <c r="A41" s="48" t="s">
        <v>150</v>
      </c>
      <c r="B41" s="31">
        <v>2</v>
      </c>
      <c r="C41" s="7">
        <f>'Example-WORKINGS'!N16</f>
        <v>89959.149045864731</v>
      </c>
      <c r="D41" s="31">
        <v>1</v>
      </c>
      <c r="E41" s="7">
        <f>'Example-WORKINGS'!P16</f>
        <v>79953.733084398555</v>
      </c>
      <c r="F41" s="50">
        <f t="shared" si="19"/>
        <v>-1</v>
      </c>
      <c r="G41" s="50">
        <f t="shared" si="20"/>
        <v>-10005.415961466177</v>
      </c>
      <c r="H41" s="48" t="s">
        <v>295</v>
      </c>
    </row>
    <row r="42" spans="1:9" x14ac:dyDescent="0.25">
      <c r="A42" s="48" t="s">
        <v>152</v>
      </c>
      <c r="B42" s="31">
        <v>0</v>
      </c>
      <c r="C42" s="7">
        <v>0</v>
      </c>
      <c r="D42" s="31">
        <v>0</v>
      </c>
      <c r="E42" s="7">
        <v>0</v>
      </c>
      <c r="F42" s="50">
        <f t="shared" si="19"/>
        <v>0</v>
      </c>
      <c r="G42" s="50">
        <f t="shared" si="20"/>
        <v>0</v>
      </c>
      <c r="H42" s="31"/>
    </row>
    <row r="43" spans="1:9" x14ac:dyDescent="0.25">
      <c r="A43" s="48" t="s">
        <v>284</v>
      </c>
      <c r="B43" s="31">
        <v>0</v>
      </c>
      <c r="C43" s="7">
        <v>0</v>
      </c>
      <c r="D43" s="31">
        <v>0</v>
      </c>
      <c r="E43" s="7">
        <v>0</v>
      </c>
      <c r="F43" s="50">
        <f t="shared" si="19"/>
        <v>0</v>
      </c>
      <c r="G43" s="50">
        <f t="shared" si="20"/>
        <v>0</v>
      </c>
      <c r="H43" s="31"/>
    </row>
    <row r="44" spans="1:9" x14ac:dyDescent="0.25">
      <c r="A44" s="48" t="s">
        <v>156</v>
      </c>
      <c r="B44" s="31">
        <v>1</v>
      </c>
      <c r="C44" s="7">
        <f>'Example-WORKINGS'!N18</f>
        <v>41908.451999999997</v>
      </c>
      <c r="D44" s="31">
        <v>1</v>
      </c>
      <c r="E44" s="7">
        <f>'Example-WORKINGS'!P18</f>
        <v>41908.451999999997</v>
      </c>
      <c r="F44" s="50">
        <f t="shared" si="19"/>
        <v>0</v>
      </c>
      <c r="G44" s="50">
        <f t="shared" si="20"/>
        <v>0</v>
      </c>
      <c r="H44" s="31"/>
    </row>
    <row r="45" spans="1:9" ht="13" x14ac:dyDescent="0.3">
      <c r="A45" s="40" t="s">
        <v>50</v>
      </c>
      <c r="B45" s="40">
        <f>SUM(B39:B44)</f>
        <v>9</v>
      </c>
      <c r="C45" s="49">
        <f t="shared" ref="C45" si="21">SUM(C39:C44)</f>
        <v>788357.32162836473</v>
      </c>
      <c r="D45" s="40">
        <f t="shared" ref="D45" si="22">SUM(D39:D44)</f>
        <v>8</v>
      </c>
      <c r="E45" s="49">
        <f t="shared" ref="E45" si="23">SUM(E39:E44)</f>
        <v>778351.90566689859</v>
      </c>
      <c r="F45" s="51">
        <f t="shared" ref="F45" si="24">SUM(F39:F44)</f>
        <v>-1</v>
      </c>
      <c r="G45" s="51">
        <f t="shared" ref="G45" si="25">SUM(G39:G44)</f>
        <v>-10005.415961466177</v>
      </c>
      <c r="H45" s="31"/>
    </row>
    <row r="48" spans="1:9" ht="13" x14ac:dyDescent="0.3">
      <c r="A48" s="31"/>
      <c r="B48" s="82" t="s">
        <v>279</v>
      </c>
      <c r="C48" s="82"/>
      <c r="D48" s="82" t="s">
        <v>278</v>
      </c>
      <c r="E48" s="82"/>
      <c r="F48" s="82" t="s">
        <v>280</v>
      </c>
      <c r="G48" s="82"/>
      <c r="H48" s="80" t="s">
        <v>264</v>
      </c>
    </row>
    <row r="49" spans="1:8" ht="26" x14ac:dyDescent="0.3">
      <c r="A49" s="31"/>
      <c r="B49" s="47" t="s">
        <v>293</v>
      </c>
      <c r="C49" s="47" t="s">
        <v>294</v>
      </c>
      <c r="D49" s="47" t="s">
        <v>296</v>
      </c>
      <c r="E49" s="47" t="s">
        <v>297</v>
      </c>
      <c r="F49" s="47" t="s">
        <v>296</v>
      </c>
      <c r="G49" s="47" t="s">
        <v>297</v>
      </c>
      <c r="H49" s="81"/>
    </row>
    <row r="50" spans="1:8" x14ac:dyDescent="0.25">
      <c r="A50" s="48" t="s">
        <v>145</v>
      </c>
      <c r="B50" s="31">
        <v>5</v>
      </c>
      <c r="C50" s="7">
        <f>'Example-WORKINGS'!P10</f>
        <v>607677.02548249997</v>
      </c>
      <c r="D50" s="31">
        <v>5</v>
      </c>
      <c r="E50" s="7">
        <f>'Example-WORKINGS'!Q10</f>
        <v>619890.56069615006</v>
      </c>
      <c r="F50" s="50">
        <f>SUM(D50-B50)</f>
        <v>0</v>
      </c>
      <c r="G50" s="50">
        <f>SUM(E50-C50)</f>
        <v>12213.535213650088</v>
      </c>
      <c r="H50" s="48" t="s">
        <v>298</v>
      </c>
    </row>
    <row r="51" spans="1:8" x14ac:dyDescent="0.25">
      <c r="A51" s="48" t="s">
        <v>68</v>
      </c>
      <c r="B51" s="31">
        <v>1</v>
      </c>
      <c r="C51" s="7">
        <f>'Example-WORKINGS'!P12</f>
        <v>48812.695100000004</v>
      </c>
      <c r="D51" s="31">
        <v>1</v>
      </c>
      <c r="E51" s="7">
        <f>'Example-WORKINGS'!Q12</f>
        <v>49803.952000000005</v>
      </c>
      <c r="F51" s="50">
        <f t="shared" ref="F51:F55" si="26">SUM(D51-B51)</f>
        <v>0</v>
      </c>
      <c r="G51" s="50">
        <f t="shared" ref="G51:G55" si="27">SUM(E51-C51)</f>
        <v>991.25690000000031</v>
      </c>
      <c r="H51" s="48" t="s">
        <v>298</v>
      </c>
    </row>
    <row r="52" spans="1:8" x14ac:dyDescent="0.25">
      <c r="A52" s="48" t="s">
        <v>150</v>
      </c>
      <c r="B52" s="31">
        <v>1</v>
      </c>
      <c r="C52" s="7">
        <f>'Example-WORKINGS'!P16</f>
        <v>79953.733084398555</v>
      </c>
      <c r="D52" s="31">
        <v>1</v>
      </c>
      <c r="E52" s="7">
        <f>'Example-WORKINGS'!Q16</f>
        <v>50951.230800000005</v>
      </c>
      <c r="F52" s="50">
        <f t="shared" si="26"/>
        <v>0</v>
      </c>
      <c r="G52" s="50">
        <f t="shared" si="27"/>
        <v>-29002.50228439855</v>
      </c>
      <c r="H52" s="48" t="s">
        <v>299</v>
      </c>
    </row>
    <row r="53" spans="1:8" x14ac:dyDescent="0.25">
      <c r="A53" s="48" t="s">
        <v>152</v>
      </c>
      <c r="B53" s="31">
        <v>0</v>
      </c>
      <c r="C53" s="7">
        <v>0</v>
      </c>
      <c r="D53" s="31">
        <v>0</v>
      </c>
      <c r="E53" s="7">
        <v>0</v>
      </c>
      <c r="F53" s="50">
        <f t="shared" si="26"/>
        <v>0</v>
      </c>
      <c r="G53" s="50">
        <f t="shared" si="27"/>
        <v>0</v>
      </c>
      <c r="H53" s="31"/>
    </row>
    <row r="54" spans="1:8" x14ac:dyDescent="0.25">
      <c r="A54" s="48" t="s">
        <v>284</v>
      </c>
      <c r="B54" s="31">
        <v>0</v>
      </c>
      <c r="C54" s="7">
        <v>0</v>
      </c>
      <c r="D54" s="31">
        <v>0</v>
      </c>
      <c r="E54" s="7">
        <v>0</v>
      </c>
      <c r="F54" s="50">
        <f t="shared" si="26"/>
        <v>0</v>
      </c>
      <c r="G54" s="50">
        <f t="shared" si="27"/>
        <v>0</v>
      </c>
      <c r="H54" s="31"/>
    </row>
    <row r="55" spans="1:8" x14ac:dyDescent="0.25">
      <c r="A55" s="48" t="s">
        <v>156</v>
      </c>
      <c r="B55" s="31">
        <v>1</v>
      </c>
      <c r="C55" s="7">
        <f>'Example-WORKINGS'!P18</f>
        <v>41908.451999999997</v>
      </c>
      <c r="D55" s="31">
        <v>1</v>
      </c>
      <c r="E55" s="7">
        <f>'Example-WORKINGS'!Q18</f>
        <v>43377.740399999995</v>
      </c>
      <c r="F55" s="50">
        <f t="shared" si="26"/>
        <v>0</v>
      </c>
      <c r="G55" s="50">
        <f t="shared" si="27"/>
        <v>1469.2883999999976</v>
      </c>
      <c r="H55" s="48" t="s">
        <v>298</v>
      </c>
    </row>
    <row r="56" spans="1:8" ht="13" x14ac:dyDescent="0.3">
      <c r="A56" s="40" t="s">
        <v>50</v>
      </c>
      <c r="B56" s="40">
        <f t="shared" ref="B56" si="28">SUM(B50:B55)</f>
        <v>8</v>
      </c>
      <c r="C56" s="49">
        <f t="shared" ref="C56" si="29">SUM(C50:C55)</f>
        <v>778351.90566689859</v>
      </c>
      <c r="D56" s="40">
        <f t="shared" ref="D56" si="30">SUM(D50:D55)</f>
        <v>8</v>
      </c>
      <c r="E56" s="49">
        <f t="shared" ref="E56" si="31">SUM(E50:E55)</f>
        <v>764023.48389615014</v>
      </c>
      <c r="F56" s="51">
        <f t="shared" ref="F56" si="32">SUM(F50:F55)</f>
        <v>0</v>
      </c>
      <c r="G56" s="51">
        <f t="shared" ref="G56" si="33">SUM(G50:G55)</f>
        <v>-14328.421770748464</v>
      </c>
      <c r="H56" s="31"/>
    </row>
    <row r="59" spans="1:8" ht="13" x14ac:dyDescent="0.3">
      <c r="A59" s="82" t="s">
        <v>300</v>
      </c>
      <c r="B59" s="82"/>
      <c r="C59" s="82"/>
      <c r="D59" s="82"/>
      <c r="E59" s="82"/>
      <c r="F59" s="82"/>
      <c r="G59" s="51">
        <f>SUM(G56,G45,G34,G23,G12)</f>
        <v>-154021.14946362493</v>
      </c>
    </row>
    <row r="62" spans="1:8" x14ac:dyDescent="0.25">
      <c r="G62" s="12">
        <f>'Example-WORKINGS'!T25</f>
        <v>-154021.14946362504</v>
      </c>
      <c r="H62" s="5" t="s">
        <v>301</v>
      </c>
    </row>
    <row r="64" spans="1:8" ht="13" x14ac:dyDescent="0.3">
      <c r="G64" s="53" t="b">
        <f>G62=G59</f>
        <v>1</v>
      </c>
      <c r="H64" s="5" t="s">
        <v>302</v>
      </c>
    </row>
  </sheetData>
  <mergeCells count="21">
    <mergeCell ref="D4:E4"/>
    <mergeCell ref="F4:G4"/>
    <mergeCell ref="B15:C15"/>
    <mergeCell ref="D15:E15"/>
    <mergeCell ref="F15:G15"/>
    <mergeCell ref="H15:H16"/>
    <mergeCell ref="H4:H5"/>
    <mergeCell ref="A59:F59"/>
    <mergeCell ref="B48:C48"/>
    <mergeCell ref="D48:E48"/>
    <mergeCell ref="F48:G48"/>
    <mergeCell ref="H48:H49"/>
    <mergeCell ref="H37:H38"/>
    <mergeCell ref="H26:H27"/>
    <mergeCell ref="B26:C26"/>
    <mergeCell ref="D26:E26"/>
    <mergeCell ref="F26:G26"/>
    <mergeCell ref="B37:C37"/>
    <mergeCell ref="D37:E37"/>
    <mergeCell ref="F37:G37"/>
    <mergeCell ref="B4:C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EF423-2913-4FC3-AE3C-1DE3D13FD671}">
  <sheetPr>
    <tabColor theme="0"/>
  </sheetPr>
  <dimension ref="A2"/>
  <sheetViews>
    <sheetView workbookViewId="0">
      <selection activeCell="O32" sqref="O32"/>
    </sheetView>
  </sheetViews>
  <sheetFormatPr defaultRowHeight="12.5" x14ac:dyDescent="0.25"/>
  <sheetData>
    <row r="2" spans="1:1" ht="13" x14ac:dyDescent="0.3">
      <c r="A2" s="30" t="s">
        <v>303</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8C202-7694-4E88-9638-188ABA0025A1}">
  <sheetPr>
    <tabColor theme="0"/>
  </sheetPr>
  <dimension ref="A2"/>
  <sheetViews>
    <sheetView workbookViewId="0">
      <selection sqref="A1:XFD1"/>
    </sheetView>
  </sheetViews>
  <sheetFormatPr defaultRowHeight="12.5" x14ac:dyDescent="0.25"/>
  <sheetData>
    <row r="2" spans="1:1" ht="13" x14ac:dyDescent="0.3">
      <c r="A2" s="30" t="s">
        <v>304</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725E0-5EA0-4463-98EF-1E9A98673BD6}">
  <sheetPr>
    <tabColor theme="0"/>
  </sheetPr>
  <dimension ref="A2"/>
  <sheetViews>
    <sheetView workbookViewId="0">
      <selection activeCell="F28" sqref="F28"/>
    </sheetView>
  </sheetViews>
  <sheetFormatPr defaultRowHeight="12.5" x14ac:dyDescent="0.25"/>
  <sheetData>
    <row r="2" spans="1:1" ht="13" x14ac:dyDescent="0.3">
      <c r="A2" s="30" t="s">
        <v>305</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DA2E7-2486-4015-A728-C65DB13F2B69}">
  <sheetPr>
    <tabColor theme="0"/>
  </sheetPr>
  <dimension ref="A2"/>
  <sheetViews>
    <sheetView workbookViewId="0">
      <selection sqref="A1:XFD1"/>
    </sheetView>
  </sheetViews>
  <sheetFormatPr defaultRowHeight="12.5" x14ac:dyDescent="0.25"/>
  <sheetData>
    <row r="2" spans="1:1" ht="13" x14ac:dyDescent="0.3">
      <c r="A2" s="30" t="s">
        <v>306</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5DDBC-9117-4B6E-9E07-49F8F20197A3}">
  <sheetPr>
    <tabColor theme="0"/>
  </sheetPr>
  <dimension ref="A2"/>
  <sheetViews>
    <sheetView workbookViewId="0">
      <selection activeCell="M36" sqref="M36"/>
    </sheetView>
  </sheetViews>
  <sheetFormatPr defaultRowHeight="12.5" x14ac:dyDescent="0.25"/>
  <sheetData>
    <row r="2" spans="1:1" ht="13" x14ac:dyDescent="0.3">
      <c r="A2" s="30" t="s">
        <v>307</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9EF84-E9D6-4DCF-A711-A12EA974C93B}">
  <sheetPr>
    <tabColor theme="0"/>
  </sheetPr>
  <dimension ref="A1:AD472"/>
  <sheetViews>
    <sheetView workbookViewId="0">
      <selection activeCell="E12" sqref="E12"/>
    </sheetView>
  </sheetViews>
  <sheetFormatPr defaultColWidth="9.1796875" defaultRowHeight="12.75" customHeight="1" x14ac:dyDescent="0.25"/>
  <cols>
    <col min="1" max="5" width="12.7265625" customWidth="1"/>
  </cols>
  <sheetData>
    <row r="1" spans="1:9" ht="15" customHeight="1" x14ac:dyDescent="0.25"/>
    <row r="2" spans="1:9" ht="15" customHeight="1" x14ac:dyDescent="0.3">
      <c r="A2" s="2" t="s">
        <v>41</v>
      </c>
      <c r="B2" s="76" t="s">
        <v>42</v>
      </c>
      <c r="C2" s="79"/>
      <c r="D2" s="79"/>
      <c r="E2" s="33" t="s">
        <v>82</v>
      </c>
      <c r="F2" s="33" t="s">
        <v>83</v>
      </c>
      <c r="G2" s="33" t="s">
        <v>84</v>
      </c>
      <c r="H2" s="33" t="s">
        <v>85</v>
      </c>
      <c r="I2" s="33" t="s">
        <v>86</v>
      </c>
    </row>
    <row r="3" spans="1:9" ht="5.15" customHeight="1" x14ac:dyDescent="0.25"/>
    <row r="4" spans="1:9" ht="15" customHeight="1" x14ac:dyDescent="0.3">
      <c r="A4" s="77" t="s">
        <v>43</v>
      </c>
      <c r="B4" s="77" t="s">
        <v>44</v>
      </c>
      <c r="C4" s="77" t="s">
        <v>45</v>
      </c>
      <c r="D4" s="77" t="s">
        <v>46</v>
      </c>
      <c r="E4" s="63">
        <v>46447</v>
      </c>
      <c r="F4" s="34">
        <v>46813</v>
      </c>
      <c r="G4" s="34">
        <v>47178</v>
      </c>
      <c r="H4" s="34">
        <v>47543</v>
      </c>
      <c r="I4" s="34">
        <v>47908</v>
      </c>
    </row>
    <row r="5" spans="1:9" ht="15" customHeight="1" x14ac:dyDescent="0.25">
      <c r="A5" s="77"/>
      <c r="B5" s="77"/>
      <c r="C5" s="77"/>
      <c r="D5" s="77"/>
      <c r="E5" s="1" t="s">
        <v>51</v>
      </c>
      <c r="F5" s="1" t="s">
        <v>51</v>
      </c>
      <c r="G5" s="1" t="s">
        <v>51</v>
      </c>
      <c r="H5" s="1" t="s">
        <v>51</v>
      </c>
      <c r="I5" s="1" t="s">
        <v>51</v>
      </c>
    </row>
    <row r="6" spans="1:9" ht="15" customHeight="1" x14ac:dyDescent="0.25"/>
    <row r="7" spans="1:9" ht="15" customHeight="1" x14ac:dyDescent="0.25"/>
    <row r="8" spans="1:9" ht="15" customHeight="1" x14ac:dyDescent="0.25"/>
    <row r="9" spans="1:9" ht="15" customHeight="1" x14ac:dyDescent="0.25"/>
    <row r="10" spans="1:9" ht="15" customHeight="1" x14ac:dyDescent="0.25"/>
    <row r="11" spans="1:9" ht="15" customHeight="1" x14ac:dyDescent="0.25"/>
    <row r="12" spans="1:9" ht="15" customHeight="1" x14ac:dyDescent="0.25"/>
    <row r="13" spans="1:9" ht="15" customHeight="1" x14ac:dyDescent="0.25"/>
    <row r="14" spans="1:9" ht="15" customHeight="1" x14ac:dyDescent="0.25"/>
    <row r="15" spans="1:9" ht="15" customHeight="1" x14ac:dyDescent="0.25"/>
    <row r="16" spans="1:9"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sheetData>
  <mergeCells count="5">
    <mergeCell ref="B2:D2"/>
    <mergeCell ref="A4:A5"/>
    <mergeCell ref="B4:B5"/>
    <mergeCell ref="C4:C5"/>
    <mergeCell ref="D4:D5"/>
  </mergeCells>
  <pageMargins left="0.75" right="0.75" top="1" bottom="1" header="0.5" footer="0.5"/>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9E2BF-1688-44EA-BCCC-F294A38D39AA}">
  <sheetPr>
    <tabColor theme="0"/>
  </sheetPr>
  <dimension ref="A1"/>
  <sheetViews>
    <sheetView workbookViewId="0">
      <selection activeCell="C11" sqref="C11"/>
    </sheetView>
  </sheetViews>
  <sheetFormatPr defaultRowHeight="12.5" x14ac:dyDescent="0.25"/>
  <sheetData>
    <row r="1" spans="1:1" ht="13" x14ac:dyDescent="0.3">
      <c r="A1" s="30" t="s">
        <v>322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FD269-EB51-49D1-A23A-2FC65085C8E3}">
  <sheetPr>
    <tabColor theme="0"/>
  </sheetPr>
  <dimension ref="A1"/>
  <sheetViews>
    <sheetView workbookViewId="0">
      <selection activeCell="M24" sqref="M24"/>
    </sheetView>
  </sheetViews>
  <sheetFormatPr defaultRowHeight="12.5" x14ac:dyDescent="0.25"/>
  <sheetData>
    <row r="1" spans="1:1" ht="13" x14ac:dyDescent="0.3">
      <c r="A1" s="30" t="s">
        <v>323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1E6C7-F5BE-4260-9A7C-DD01A09EF6FA}">
  <sheetPr>
    <tabColor rgb="FFFFFF00"/>
  </sheetPr>
  <dimension ref="A1:AF501"/>
  <sheetViews>
    <sheetView workbookViewId="0">
      <selection activeCell="D32" sqref="D32"/>
    </sheetView>
  </sheetViews>
  <sheetFormatPr defaultColWidth="9.1796875" defaultRowHeight="12.75" customHeight="1" x14ac:dyDescent="0.25"/>
  <cols>
    <col min="1" max="4" width="12.7265625" style="17" customWidth="1"/>
    <col min="5" max="29" width="12.7265625" style="17" hidden="1" customWidth="1"/>
    <col min="30" max="32" width="12.7265625" style="17" customWidth="1"/>
    <col min="33" max="16384" width="9.1796875" style="17"/>
  </cols>
  <sheetData>
    <row r="1" spans="1:32" ht="15" customHeight="1" x14ac:dyDescent="0.3">
      <c r="A1" s="73" t="s">
        <v>40</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row>
    <row r="2" spans="1:32" ht="15" customHeight="1" x14ac:dyDescent="0.25"/>
    <row r="3" spans="1:32" ht="15" customHeight="1" x14ac:dyDescent="0.3">
      <c r="A3" s="25" t="s">
        <v>41</v>
      </c>
      <c r="B3" s="73" t="s">
        <v>42</v>
      </c>
      <c r="C3" s="74"/>
      <c r="D3" s="74"/>
      <c r="E3" s="74"/>
    </row>
    <row r="4" spans="1:32" ht="16.5" customHeight="1" x14ac:dyDescent="0.25">
      <c r="A4" s="32"/>
      <c r="B4" s="32"/>
      <c r="C4" s="32"/>
      <c r="D4" s="32"/>
      <c r="AD4" s="32"/>
    </row>
    <row r="5" spans="1:32" ht="15" customHeight="1" x14ac:dyDescent="0.25">
      <c r="A5" s="75" t="s">
        <v>43</v>
      </c>
      <c r="B5" s="75" t="s">
        <v>44</v>
      </c>
      <c r="C5" s="75" t="s">
        <v>45</v>
      </c>
      <c r="D5" s="75" t="s">
        <v>46</v>
      </c>
      <c r="E5" s="75" t="s">
        <v>47</v>
      </c>
      <c r="F5" s="75"/>
      <c r="G5" s="75"/>
      <c r="H5" s="75" t="s">
        <v>48</v>
      </c>
      <c r="I5" s="75"/>
      <c r="J5" s="75"/>
      <c r="K5" s="75" t="s">
        <v>49</v>
      </c>
      <c r="L5" s="75"/>
      <c r="M5" s="75"/>
      <c r="N5" s="75" t="s">
        <v>50</v>
      </c>
      <c r="O5" s="75"/>
      <c r="P5" s="75"/>
      <c r="Q5" s="75" t="s">
        <v>43</v>
      </c>
      <c r="R5" s="75" t="s">
        <v>44</v>
      </c>
      <c r="S5" s="75" t="s">
        <v>45</v>
      </c>
      <c r="T5" s="75" t="s">
        <v>46</v>
      </c>
      <c r="U5" s="75" t="s">
        <v>47</v>
      </c>
      <c r="V5" s="75"/>
      <c r="W5" s="75"/>
      <c r="X5" s="75" t="s">
        <v>48</v>
      </c>
      <c r="Y5" s="75"/>
      <c r="Z5" s="75"/>
      <c r="AA5" s="75" t="s">
        <v>49</v>
      </c>
      <c r="AB5" s="75"/>
      <c r="AC5" s="75"/>
      <c r="AD5" s="75" t="s">
        <v>50</v>
      </c>
      <c r="AE5" s="75"/>
      <c r="AF5" s="75"/>
    </row>
    <row r="6" spans="1:32" ht="15" customHeight="1" x14ac:dyDescent="0.25">
      <c r="A6" s="75"/>
      <c r="B6" s="75"/>
      <c r="C6" s="75"/>
      <c r="D6" s="75"/>
      <c r="E6" s="27" t="s">
        <v>51</v>
      </c>
      <c r="F6" s="27" t="s">
        <v>52</v>
      </c>
      <c r="G6" s="27" t="s">
        <v>53</v>
      </c>
      <c r="H6" s="27" t="s">
        <v>51</v>
      </c>
      <c r="I6" s="27" t="s">
        <v>52</v>
      </c>
      <c r="J6" s="27" t="s">
        <v>53</v>
      </c>
      <c r="K6" s="27" t="s">
        <v>51</v>
      </c>
      <c r="L6" s="27" t="s">
        <v>52</v>
      </c>
      <c r="M6" s="27" t="s">
        <v>53</v>
      </c>
      <c r="N6" s="27" t="s">
        <v>51</v>
      </c>
      <c r="O6" s="27" t="s">
        <v>52</v>
      </c>
      <c r="P6" s="27" t="s">
        <v>53</v>
      </c>
      <c r="Q6" s="75"/>
      <c r="R6" s="75"/>
      <c r="S6" s="75"/>
      <c r="T6" s="75"/>
      <c r="U6" s="27" t="s">
        <v>51</v>
      </c>
      <c r="V6" s="27" t="s">
        <v>52</v>
      </c>
      <c r="W6" s="27" t="s">
        <v>53</v>
      </c>
      <c r="X6" s="27" t="s">
        <v>51</v>
      </c>
      <c r="Y6" s="27" t="s">
        <v>52</v>
      </c>
      <c r="Z6" s="27" t="s">
        <v>53</v>
      </c>
      <c r="AA6" s="27" t="s">
        <v>51</v>
      </c>
      <c r="AB6" s="27" t="s">
        <v>52</v>
      </c>
      <c r="AC6" s="27" t="s">
        <v>53</v>
      </c>
      <c r="AD6" s="27" t="s">
        <v>51</v>
      </c>
      <c r="AE6" s="27" t="s">
        <v>52</v>
      </c>
      <c r="AF6" s="27" t="s">
        <v>53</v>
      </c>
    </row>
    <row r="7" spans="1:32" ht="15" customHeight="1" x14ac:dyDescent="0.25">
      <c r="A7" s="26" t="s">
        <v>54</v>
      </c>
      <c r="B7" s="26" t="s">
        <v>55</v>
      </c>
      <c r="C7" s="26" t="s">
        <v>55</v>
      </c>
      <c r="D7" s="28" t="s">
        <v>56</v>
      </c>
      <c r="E7" s="28">
        <v>3750.8798999999999</v>
      </c>
      <c r="F7" s="28">
        <v>0</v>
      </c>
      <c r="G7" s="28">
        <f t="shared" ref="G7:G12" si="0">E7-F7</f>
        <v>3750.8798999999999</v>
      </c>
      <c r="H7" s="28">
        <v>1075.7523000000001</v>
      </c>
      <c r="I7" s="28">
        <v>0</v>
      </c>
      <c r="J7" s="28">
        <f t="shared" ref="J7:J12" si="1">H7-I7</f>
        <v>1075.7523000000001</v>
      </c>
      <c r="K7" s="28">
        <v>500.13200000000001</v>
      </c>
      <c r="L7" s="28">
        <v>0</v>
      </c>
      <c r="M7" s="28">
        <f t="shared" ref="M7:M12" si="2">K7-L7</f>
        <v>500.13200000000001</v>
      </c>
      <c r="N7" s="28">
        <f t="shared" ref="N7:O12" si="3">E7+H7+K7</f>
        <v>5326.7641999999996</v>
      </c>
      <c r="O7" s="28">
        <f t="shared" si="3"/>
        <v>0</v>
      </c>
      <c r="P7" s="28">
        <f t="shared" ref="P7:P12" si="4">N7-O7</f>
        <v>5326.7641999999996</v>
      </c>
      <c r="Q7" s="26" t="s">
        <v>54</v>
      </c>
      <c r="R7" s="26" t="s">
        <v>55</v>
      </c>
      <c r="S7" s="26" t="s">
        <v>55</v>
      </c>
      <c r="T7" s="28" t="s">
        <v>56</v>
      </c>
      <c r="U7" s="28">
        <v>44642.825799999999</v>
      </c>
      <c r="V7" s="28">
        <f>F7+'[1]February 2027'!V7</f>
        <v>0</v>
      </c>
      <c r="W7" s="28">
        <f t="shared" ref="W7:W12" si="5">U7-V7</f>
        <v>44642.825799999999</v>
      </c>
      <c r="X7" s="28">
        <v>12803.562099999999</v>
      </c>
      <c r="Y7" s="28">
        <f>I7+'[1]February 2027'!Y7</f>
        <v>0</v>
      </c>
      <c r="Z7" s="28">
        <f t="shared" ref="Z7:Z12" si="6">X7-Y7</f>
        <v>12803.562099999999</v>
      </c>
      <c r="AA7" s="28">
        <v>5946.424</v>
      </c>
      <c r="AB7" s="28">
        <f>L7+'[1]February 2027'!AB7</f>
        <v>0</v>
      </c>
      <c r="AC7" s="28">
        <f t="shared" ref="AC7:AC12" si="7">AA7-AB7</f>
        <v>5946.424</v>
      </c>
      <c r="AD7" s="28">
        <f t="shared" ref="AD7:AE12" si="8">U7+X7+AA7</f>
        <v>63392.811900000001</v>
      </c>
      <c r="AE7" s="28">
        <f t="shared" si="8"/>
        <v>0</v>
      </c>
      <c r="AF7" s="28">
        <f t="shared" ref="AF7:AF12" si="9">AD7-AE7</f>
        <v>63392.811900000001</v>
      </c>
    </row>
    <row r="8" spans="1:32" ht="15" customHeight="1" x14ac:dyDescent="0.25">
      <c r="A8" s="26" t="s">
        <v>57</v>
      </c>
      <c r="B8" s="26" t="s">
        <v>55</v>
      </c>
      <c r="C8" s="26" t="s">
        <v>55</v>
      </c>
      <c r="D8" s="28" t="s">
        <v>58</v>
      </c>
      <c r="E8" s="28">
        <v>4290.29</v>
      </c>
      <c r="F8" s="28">
        <v>0</v>
      </c>
      <c r="G8" s="28">
        <f t="shared" si="0"/>
        <v>4290.29</v>
      </c>
      <c r="H8" s="28">
        <v>1230.4552000000001</v>
      </c>
      <c r="I8" s="28">
        <v>0</v>
      </c>
      <c r="J8" s="28">
        <f t="shared" si="1"/>
        <v>1230.4552000000001</v>
      </c>
      <c r="K8" s="28">
        <v>581.04349999999999</v>
      </c>
      <c r="L8" s="28">
        <v>0</v>
      </c>
      <c r="M8" s="28">
        <f t="shared" si="2"/>
        <v>581.04349999999999</v>
      </c>
      <c r="N8" s="28">
        <f t="shared" si="3"/>
        <v>6101.7887000000001</v>
      </c>
      <c r="O8" s="28">
        <f t="shared" si="3"/>
        <v>0</v>
      </c>
      <c r="P8" s="28">
        <f t="shared" si="4"/>
        <v>6101.7887000000001</v>
      </c>
      <c r="Q8" s="26" t="s">
        <v>57</v>
      </c>
      <c r="R8" s="26" t="s">
        <v>55</v>
      </c>
      <c r="S8" s="26" t="s">
        <v>55</v>
      </c>
      <c r="T8" s="28" t="s">
        <v>58</v>
      </c>
      <c r="U8" s="28">
        <v>51062.862500000003</v>
      </c>
      <c r="V8" s="28">
        <f>F8+'[1]February 2027'!V8</f>
        <v>0</v>
      </c>
      <c r="W8" s="28">
        <f t="shared" si="5"/>
        <v>51062.862500000003</v>
      </c>
      <c r="X8" s="28">
        <v>14644.8289</v>
      </c>
      <c r="Y8" s="28">
        <f>I8+'[1]February 2027'!Y8</f>
        <v>0</v>
      </c>
      <c r="Z8" s="28">
        <f t="shared" si="6"/>
        <v>14644.8289</v>
      </c>
      <c r="AA8" s="28">
        <v>6909.4295000000002</v>
      </c>
      <c r="AB8" s="28">
        <f>L8+'[1]February 2027'!AB8</f>
        <v>0</v>
      </c>
      <c r="AC8" s="28">
        <f t="shared" si="7"/>
        <v>6909.4295000000002</v>
      </c>
      <c r="AD8" s="28">
        <f t="shared" si="8"/>
        <v>72617.120900000009</v>
      </c>
      <c r="AE8" s="28">
        <f t="shared" si="8"/>
        <v>0</v>
      </c>
      <c r="AF8" s="28">
        <f t="shared" si="9"/>
        <v>72617.120900000009</v>
      </c>
    </row>
    <row r="9" spans="1:32" ht="15" customHeight="1" x14ac:dyDescent="0.25">
      <c r="A9" s="26" t="s">
        <v>59</v>
      </c>
      <c r="B9" s="26" t="s">
        <v>55</v>
      </c>
      <c r="C9" s="26" t="s">
        <v>55</v>
      </c>
      <c r="D9" s="28" t="s">
        <v>60</v>
      </c>
      <c r="E9" s="28">
        <v>9774.6602000000003</v>
      </c>
      <c r="F9" s="28">
        <v>0</v>
      </c>
      <c r="G9" s="28">
        <f t="shared" si="0"/>
        <v>9774.6602000000003</v>
      </c>
      <c r="H9" s="28">
        <v>2803.3726000000001</v>
      </c>
      <c r="I9" s="28">
        <v>0</v>
      </c>
      <c r="J9" s="28">
        <f t="shared" si="1"/>
        <v>2803.3726000000001</v>
      </c>
      <c r="K9" s="28">
        <v>1403.6990000000001</v>
      </c>
      <c r="L9" s="28">
        <v>0</v>
      </c>
      <c r="M9" s="28">
        <f t="shared" si="2"/>
        <v>1403.6990000000001</v>
      </c>
      <c r="N9" s="28">
        <f t="shared" si="3"/>
        <v>13981.731800000001</v>
      </c>
      <c r="O9" s="28">
        <f t="shared" si="3"/>
        <v>0</v>
      </c>
      <c r="P9" s="28">
        <f t="shared" si="4"/>
        <v>13981.731800000001</v>
      </c>
      <c r="Q9" s="26" t="s">
        <v>59</v>
      </c>
      <c r="R9" s="26" t="s">
        <v>55</v>
      </c>
      <c r="S9" s="26" t="s">
        <v>55</v>
      </c>
      <c r="T9" s="28" t="s">
        <v>60</v>
      </c>
      <c r="U9" s="28">
        <v>116337.6214</v>
      </c>
      <c r="V9" s="28">
        <f>F9+'[1]February 2027'!V9</f>
        <v>0</v>
      </c>
      <c r="W9" s="28">
        <f t="shared" si="5"/>
        <v>116337.6214</v>
      </c>
      <c r="X9" s="28">
        <v>33365.629699999998</v>
      </c>
      <c r="Y9" s="28">
        <f>I9+'[1]February 2027'!Y9</f>
        <v>0</v>
      </c>
      <c r="Z9" s="28">
        <f t="shared" si="6"/>
        <v>33365.629699999998</v>
      </c>
      <c r="AA9" s="28">
        <v>16700.643</v>
      </c>
      <c r="AB9" s="28">
        <f>L9+'[1]February 2027'!AB9</f>
        <v>0</v>
      </c>
      <c r="AC9" s="28">
        <f t="shared" si="7"/>
        <v>16700.643</v>
      </c>
      <c r="AD9" s="28">
        <f t="shared" si="8"/>
        <v>166403.8941</v>
      </c>
      <c r="AE9" s="28">
        <f t="shared" si="8"/>
        <v>0</v>
      </c>
      <c r="AF9" s="28">
        <f t="shared" si="9"/>
        <v>166403.8941</v>
      </c>
    </row>
    <row r="10" spans="1:32" ht="15" customHeight="1" x14ac:dyDescent="0.25">
      <c r="A10" s="26" t="s">
        <v>61</v>
      </c>
      <c r="B10" s="26" t="s">
        <v>55</v>
      </c>
      <c r="C10" s="26" t="s">
        <v>55</v>
      </c>
      <c r="D10" s="28" t="s">
        <v>62</v>
      </c>
      <c r="E10" s="28">
        <v>11812.79</v>
      </c>
      <c r="F10" s="28">
        <v>0</v>
      </c>
      <c r="G10" s="28">
        <f t="shared" si="0"/>
        <v>11812.79</v>
      </c>
      <c r="H10" s="28">
        <v>3387.9081999999999</v>
      </c>
      <c r="I10" s="28">
        <v>0</v>
      </c>
      <c r="J10" s="28">
        <f t="shared" si="1"/>
        <v>3387.9081999999999</v>
      </c>
      <c r="K10" s="28">
        <v>1709.4186</v>
      </c>
      <c r="L10" s="28">
        <v>0</v>
      </c>
      <c r="M10" s="28">
        <f t="shared" si="2"/>
        <v>1709.4186</v>
      </c>
      <c r="N10" s="28">
        <f t="shared" si="3"/>
        <v>16910.1168</v>
      </c>
      <c r="O10" s="28">
        <f t="shared" si="3"/>
        <v>0</v>
      </c>
      <c r="P10" s="28">
        <f t="shared" si="4"/>
        <v>16910.1168</v>
      </c>
      <c r="Q10" s="26" t="s">
        <v>61</v>
      </c>
      <c r="R10" s="26" t="s">
        <v>55</v>
      </c>
      <c r="S10" s="26" t="s">
        <v>55</v>
      </c>
      <c r="T10" s="28" t="s">
        <v>62</v>
      </c>
      <c r="U10" s="28">
        <v>140595.36499999999</v>
      </c>
      <c r="V10" s="28">
        <f>F10+'[1]February 2027'!V10</f>
        <v>0</v>
      </c>
      <c r="W10" s="28">
        <f t="shared" si="5"/>
        <v>140595.36499999999</v>
      </c>
      <c r="X10" s="28">
        <v>40322.751400000001</v>
      </c>
      <c r="Y10" s="28">
        <f>I10+'[1]February 2027'!Y10</f>
        <v>0</v>
      </c>
      <c r="Z10" s="28">
        <f t="shared" si="6"/>
        <v>40322.751400000001</v>
      </c>
      <c r="AA10" s="28">
        <v>20339.305199999999</v>
      </c>
      <c r="AB10" s="28">
        <f>L10+'[1]February 2027'!AB10</f>
        <v>0</v>
      </c>
      <c r="AC10" s="28">
        <f t="shared" si="7"/>
        <v>20339.305199999999</v>
      </c>
      <c r="AD10" s="28">
        <f t="shared" si="8"/>
        <v>201257.4216</v>
      </c>
      <c r="AE10" s="28">
        <f t="shared" si="8"/>
        <v>0</v>
      </c>
      <c r="AF10" s="28">
        <f t="shared" si="9"/>
        <v>201257.4216</v>
      </c>
    </row>
    <row r="11" spans="1:32" ht="15" customHeight="1" x14ac:dyDescent="0.25">
      <c r="A11" s="26" t="s">
        <v>63</v>
      </c>
      <c r="B11" s="26" t="s">
        <v>55</v>
      </c>
      <c r="C11" s="26" t="s">
        <v>55</v>
      </c>
      <c r="D11" s="28" t="s">
        <v>64</v>
      </c>
      <c r="E11" s="28">
        <v>6908.8847999999998</v>
      </c>
      <c r="F11" s="28">
        <v>0</v>
      </c>
      <c r="G11" s="28">
        <f t="shared" si="0"/>
        <v>6908.8847999999998</v>
      </c>
      <c r="H11" s="28">
        <v>1981.4681</v>
      </c>
      <c r="I11" s="28">
        <v>0</v>
      </c>
      <c r="J11" s="28">
        <f t="shared" si="1"/>
        <v>1981.4681</v>
      </c>
      <c r="K11" s="28">
        <v>973.83280000000002</v>
      </c>
      <c r="L11" s="28">
        <v>0</v>
      </c>
      <c r="M11" s="28">
        <f t="shared" si="2"/>
        <v>973.83280000000002</v>
      </c>
      <c r="N11" s="28">
        <f t="shared" si="3"/>
        <v>9864.1857</v>
      </c>
      <c r="O11" s="28">
        <f t="shared" si="3"/>
        <v>0</v>
      </c>
      <c r="P11" s="28">
        <f t="shared" si="4"/>
        <v>9864.1857</v>
      </c>
      <c r="Q11" s="26" t="s">
        <v>63</v>
      </c>
      <c r="R11" s="26" t="s">
        <v>55</v>
      </c>
      <c r="S11" s="26" t="s">
        <v>55</v>
      </c>
      <c r="T11" s="28" t="s">
        <v>64</v>
      </c>
      <c r="U11" s="28">
        <v>81305.628599999996</v>
      </c>
      <c r="V11" s="28">
        <f>F11+'[1]February 2027'!V11</f>
        <v>0</v>
      </c>
      <c r="W11" s="28">
        <f t="shared" si="5"/>
        <v>81305.628599999996</v>
      </c>
      <c r="X11" s="28">
        <v>23318.453600000001</v>
      </c>
      <c r="Y11" s="28">
        <f>I11+'[1]February 2027'!Y11</f>
        <v>0</v>
      </c>
      <c r="Z11" s="28">
        <f t="shared" si="6"/>
        <v>23318.453600000001</v>
      </c>
      <c r="AA11" s="28">
        <v>11445.844999999999</v>
      </c>
      <c r="AB11" s="28">
        <f>L11+'[1]February 2027'!AB11</f>
        <v>0</v>
      </c>
      <c r="AC11" s="28">
        <f t="shared" si="7"/>
        <v>11445.844999999999</v>
      </c>
      <c r="AD11" s="28">
        <f t="shared" si="8"/>
        <v>116069.92720000001</v>
      </c>
      <c r="AE11" s="28">
        <f t="shared" si="8"/>
        <v>0</v>
      </c>
      <c r="AF11" s="28">
        <f t="shared" si="9"/>
        <v>116069.92720000001</v>
      </c>
    </row>
    <row r="12" spans="1:32" ht="15" customHeight="1" x14ac:dyDescent="0.25">
      <c r="A12" s="26" t="s">
        <v>65</v>
      </c>
      <c r="B12" s="26" t="s">
        <v>55</v>
      </c>
      <c r="C12" s="26" t="s">
        <v>55</v>
      </c>
      <c r="D12" s="28" t="s">
        <v>58</v>
      </c>
      <c r="E12" s="28">
        <v>3750.8798999999999</v>
      </c>
      <c r="F12" s="28">
        <v>0</v>
      </c>
      <c r="G12" s="28">
        <f t="shared" si="0"/>
        <v>3750.8798999999999</v>
      </c>
      <c r="H12" s="28">
        <v>1075.7523000000001</v>
      </c>
      <c r="I12" s="28">
        <v>0</v>
      </c>
      <c r="J12" s="28">
        <f t="shared" si="1"/>
        <v>1075.7523000000001</v>
      </c>
      <c r="K12" s="28">
        <v>500.13200000000001</v>
      </c>
      <c r="L12" s="28">
        <v>0</v>
      </c>
      <c r="M12" s="28">
        <f t="shared" si="2"/>
        <v>500.13200000000001</v>
      </c>
      <c r="N12" s="28">
        <f t="shared" si="3"/>
        <v>5326.7641999999996</v>
      </c>
      <c r="O12" s="28">
        <f t="shared" si="3"/>
        <v>0</v>
      </c>
      <c r="P12" s="28">
        <f t="shared" si="4"/>
        <v>5326.7641999999996</v>
      </c>
      <c r="Q12" s="26" t="s">
        <v>65</v>
      </c>
      <c r="R12" s="26" t="s">
        <v>55</v>
      </c>
      <c r="S12" s="26" t="s">
        <v>55</v>
      </c>
      <c r="T12" s="28" t="s">
        <v>58</v>
      </c>
      <c r="U12" s="28">
        <v>43729.075799999999</v>
      </c>
      <c r="V12" s="28">
        <f>F12+'[1]February 2027'!V12</f>
        <v>0</v>
      </c>
      <c r="W12" s="28">
        <f t="shared" si="5"/>
        <v>43729.075799999999</v>
      </c>
      <c r="X12" s="28">
        <v>12541.498600000001</v>
      </c>
      <c r="Y12" s="28">
        <f>I12+'[1]February 2027'!Y12</f>
        <v>0</v>
      </c>
      <c r="Z12" s="28">
        <f t="shared" si="6"/>
        <v>12541.498600000001</v>
      </c>
      <c r="AA12" s="28">
        <v>5809.3615</v>
      </c>
      <c r="AB12" s="28">
        <f>L12+'[1]February 2027'!AB12</f>
        <v>0</v>
      </c>
      <c r="AC12" s="28">
        <f t="shared" si="7"/>
        <v>5809.3615</v>
      </c>
      <c r="AD12" s="28">
        <f t="shared" si="8"/>
        <v>62079.935899999997</v>
      </c>
      <c r="AE12" s="28">
        <f t="shared" si="8"/>
        <v>0</v>
      </c>
      <c r="AF12" s="28">
        <f t="shared" si="9"/>
        <v>62079.935899999997</v>
      </c>
    </row>
    <row r="13" spans="1:32" ht="15" customHeight="1" x14ac:dyDescent="0.3">
      <c r="A13" s="73" t="s">
        <v>66</v>
      </c>
      <c r="B13" s="73"/>
      <c r="C13" s="73"/>
      <c r="D13" s="25"/>
      <c r="E13" s="25">
        <f t="shared" ref="E13:AF13" si="10">SUM(E7:E12)</f>
        <v>40288.3848</v>
      </c>
      <c r="F13" s="25">
        <f t="shared" si="10"/>
        <v>0</v>
      </c>
      <c r="G13" s="25">
        <f t="shared" si="10"/>
        <v>40288.3848</v>
      </c>
      <c r="H13" s="25">
        <f t="shared" si="10"/>
        <v>11554.708700000001</v>
      </c>
      <c r="I13" s="25">
        <f t="shared" si="10"/>
        <v>0</v>
      </c>
      <c r="J13" s="25">
        <f t="shared" si="10"/>
        <v>11554.708700000001</v>
      </c>
      <c r="K13" s="25">
        <f t="shared" si="10"/>
        <v>5668.2578999999996</v>
      </c>
      <c r="L13" s="25">
        <f t="shared" si="10"/>
        <v>0</v>
      </c>
      <c r="M13" s="25">
        <f t="shared" si="10"/>
        <v>5668.2578999999996</v>
      </c>
      <c r="N13" s="25">
        <f t="shared" si="10"/>
        <v>57511.3514</v>
      </c>
      <c r="O13" s="25">
        <f t="shared" si="10"/>
        <v>0</v>
      </c>
      <c r="P13" s="25">
        <f t="shared" si="10"/>
        <v>57511.3514</v>
      </c>
      <c r="Q13" s="73" t="s">
        <v>66</v>
      </c>
      <c r="R13" s="73"/>
      <c r="S13" s="73"/>
      <c r="T13" s="25">
        <f t="shared" si="10"/>
        <v>0</v>
      </c>
      <c r="U13" s="25">
        <f t="shared" si="10"/>
        <v>477673.37909999996</v>
      </c>
      <c r="V13" s="25">
        <f t="shared" si="10"/>
        <v>0</v>
      </c>
      <c r="W13" s="25">
        <f t="shared" si="10"/>
        <v>477673.37909999996</v>
      </c>
      <c r="X13" s="25">
        <f t="shared" si="10"/>
        <v>136996.7243</v>
      </c>
      <c r="Y13" s="25">
        <f t="shared" si="10"/>
        <v>0</v>
      </c>
      <c r="Z13" s="25">
        <f t="shared" si="10"/>
        <v>136996.7243</v>
      </c>
      <c r="AA13" s="25">
        <f t="shared" si="10"/>
        <v>67151.008199999997</v>
      </c>
      <c r="AB13" s="25">
        <f t="shared" si="10"/>
        <v>0</v>
      </c>
      <c r="AC13" s="25">
        <f t="shared" si="10"/>
        <v>67151.008199999997</v>
      </c>
      <c r="AD13" s="25">
        <f t="shared" si="10"/>
        <v>681821.11160000006</v>
      </c>
      <c r="AE13" s="25">
        <f t="shared" si="10"/>
        <v>0</v>
      </c>
      <c r="AF13" s="29">
        <f t="shared" si="10"/>
        <v>681821.11160000006</v>
      </c>
    </row>
    <row r="14" spans="1:32" ht="15" customHeight="1" x14ac:dyDescent="0.25">
      <c r="A14" s="26" t="s">
        <v>67</v>
      </c>
      <c r="B14" s="26" t="s">
        <v>55</v>
      </c>
      <c r="C14" s="26" t="s">
        <v>55</v>
      </c>
      <c r="D14" s="28" t="s">
        <v>68</v>
      </c>
      <c r="E14" s="28">
        <v>2717.79</v>
      </c>
      <c r="F14" s="28">
        <v>0</v>
      </c>
      <c r="G14" s="28">
        <f>E14-F14</f>
        <v>2717.79</v>
      </c>
      <c r="H14" s="28">
        <v>779.46220000000005</v>
      </c>
      <c r="I14" s="28">
        <v>0</v>
      </c>
      <c r="J14" s="28">
        <f>H14-I14</f>
        <v>779.46220000000005</v>
      </c>
      <c r="K14" s="28">
        <v>345.16849999999999</v>
      </c>
      <c r="L14" s="28">
        <v>0</v>
      </c>
      <c r="M14" s="28">
        <f>K14-L14</f>
        <v>345.16849999999999</v>
      </c>
      <c r="N14" s="28">
        <f>E14+H14+K14</f>
        <v>3842.4206999999997</v>
      </c>
      <c r="O14" s="28">
        <f>F14+I14+L14</f>
        <v>0</v>
      </c>
      <c r="P14" s="28">
        <f>N14-O14</f>
        <v>3842.4206999999997</v>
      </c>
      <c r="Q14" s="26" t="s">
        <v>67</v>
      </c>
      <c r="R14" s="26" t="s">
        <v>55</v>
      </c>
      <c r="S14" s="26" t="s">
        <v>55</v>
      </c>
      <c r="T14" s="28" t="s">
        <v>68</v>
      </c>
      <c r="U14" s="28">
        <v>32347.03</v>
      </c>
      <c r="V14" s="28">
        <f>F14+'[1]February 2027'!V14</f>
        <v>0</v>
      </c>
      <c r="W14" s="28">
        <f>U14-V14</f>
        <v>32347.03</v>
      </c>
      <c r="X14" s="28">
        <v>9277.1283999999996</v>
      </c>
      <c r="Y14" s="28">
        <f>I14+'[1]February 2027'!Y14</f>
        <v>0</v>
      </c>
      <c r="Z14" s="28">
        <f>X14-Y14</f>
        <v>9277.1283999999996</v>
      </c>
      <c r="AA14" s="28">
        <v>4102.0545000000002</v>
      </c>
      <c r="AB14" s="28">
        <f>L14+'[1]February 2027'!AB14</f>
        <v>0</v>
      </c>
      <c r="AC14" s="28">
        <f>AA14-AB14</f>
        <v>4102.0545000000002</v>
      </c>
      <c r="AD14" s="28">
        <f>U14+X14+AA14</f>
        <v>45726.212899999999</v>
      </c>
      <c r="AE14" s="28">
        <f>V14+Y14+AB14</f>
        <v>0</v>
      </c>
      <c r="AF14" s="28">
        <f>AD14-AE14</f>
        <v>45726.212899999999</v>
      </c>
    </row>
    <row r="15" spans="1:32" ht="15" customHeight="1" x14ac:dyDescent="0.3">
      <c r="A15" s="73" t="s">
        <v>69</v>
      </c>
      <c r="B15" s="73"/>
      <c r="C15" s="73"/>
      <c r="D15" s="25"/>
      <c r="E15" s="25">
        <f t="shared" ref="E15:AF15" si="11">SUM(E14:E14)</f>
        <v>2717.79</v>
      </c>
      <c r="F15" s="25">
        <f t="shared" si="11"/>
        <v>0</v>
      </c>
      <c r="G15" s="25">
        <f t="shared" si="11"/>
        <v>2717.79</v>
      </c>
      <c r="H15" s="25">
        <f t="shared" si="11"/>
        <v>779.46220000000005</v>
      </c>
      <c r="I15" s="25">
        <f t="shared" si="11"/>
        <v>0</v>
      </c>
      <c r="J15" s="25">
        <f t="shared" si="11"/>
        <v>779.46220000000005</v>
      </c>
      <c r="K15" s="25">
        <f t="shared" si="11"/>
        <v>345.16849999999999</v>
      </c>
      <c r="L15" s="25">
        <f t="shared" si="11"/>
        <v>0</v>
      </c>
      <c r="M15" s="25">
        <f t="shared" si="11"/>
        <v>345.16849999999999</v>
      </c>
      <c r="N15" s="25">
        <f t="shared" si="11"/>
        <v>3842.4206999999997</v>
      </c>
      <c r="O15" s="25">
        <f t="shared" si="11"/>
        <v>0</v>
      </c>
      <c r="P15" s="25">
        <f t="shared" si="11"/>
        <v>3842.4206999999997</v>
      </c>
      <c r="Q15" s="73" t="s">
        <v>69</v>
      </c>
      <c r="R15" s="73"/>
      <c r="S15" s="73"/>
      <c r="T15" s="25">
        <f t="shared" si="11"/>
        <v>0</v>
      </c>
      <c r="U15" s="25">
        <f t="shared" si="11"/>
        <v>32347.03</v>
      </c>
      <c r="V15" s="25">
        <f t="shared" si="11"/>
        <v>0</v>
      </c>
      <c r="W15" s="25">
        <f t="shared" si="11"/>
        <v>32347.03</v>
      </c>
      <c r="X15" s="25">
        <f t="shared" si="11"/>
        <v>9277.1283999999996</v>
      </c>
      <c r="Y15" s="25">
        <f t="shared" si="11"/>
        <v>0</v>
      </c>
      <c r="Z15" s="25">
        <f t="shared" si="11"/>
        <v>9277.1283999999996</v>
      </c>
      <c r="AA15" s="25">
        <f t="shared" si="11"/>
        <v>4102.0545000000002</v>
      </c>
      <c r="AB15" s="25">
        <f t="shared" si="11"/>
        <v>0</v>
      </c>
      <c r="AC15" s="25">
        <f t="shared" si="11"/>
        <v>4102.0545000000002</v>
      </c>
      <c r="AD15" s="25">
        <f t="shared" si="11"/>
        <v>45726.212899999999</v>
      </c>
      <c r="AE15" s="25">
        <f t="shared" si="11"/>
        <v>0</v>
      </c>
      <c r="AF15" s="29">
        <f t="shared" si="11"/>
        <v>45726.212899999999</v>
      </c>
    </row>
    <row r="16" spans="1:32" ht="15" customHeight="1" x14ac:dyDescent="0.25">
      <c r="A16" s="26" t="s">
        <v>70</v>
      </c>
      <c r="B16" s="26" t="s">
        <v>55</v>
      </c>
      <c r="C16" s="26" t="s">
        <v>55</v>
      </c>
      <c r="D16" s="28" t="s">
        <v>71</v>
      </c>
      <c r="E16" s="28">
        <v>2567.6156999999998</v>
      </c>
      <c r="F16" s="28">
        <v>0</v>
      </c>
      <c r="G16" s="28">
        <f>E16-F16</f>
        <v>2567.6156999999998</v>
      </c>
      <c r="H16" s="28">
        <v>662.44479999999999</v>
      </c>
      <c r="I16" s="28">
        <v>0</v>
      </c>
      <c r="J16" s="28">
        <f>H16-I16</f>
        <v>662.44479999999999</v>
      </c>
      <c r="K16" s="28">
        <v>322.64240000000001</v>
      </c>
      <c r="L16" s="28">
        <v>0</v>
      </c>
      <c r="M16" s="28">
        <f>K16-L16</f>
        <v>322.64240000000001</v>
      </c>
      <c r="N16" s="28">
        <f t="shared" ref="N16:O18" si="12">E16+H16+K16</f>
        <v>3552.7028999999998</v>
      </c>
      <c r="O16" s="28">
        <f t="shared" si="12"/>
        <v>0</v>
      </c>
      <c r="P16" s="28">
        <f>N16-O16</f>
        <v>3552.7028999999998</v>
      </c>
      <c r="Q16" s="26" t="s">
        <v>70</v>
      </c>
      <c r="R16" s="26" t="s">
        <v>55</v>
      </c>
      <c r="S16" s="26" t="s">
        <v>55</v>
      </c>
      <c r="T16" s="28" t="s">
        <v>71</v>
      </c>
      <c r="U16" s="28">
        <v>30811.3884</v>
      </c>
      <c r="V16" s="28">
        <f>F16+'[1]February 2027'!V16</f>
        <v>0</v>
      </c>
      <c r="W16" s="28">
        <f>U16-V16</f>
        <v>30811.3884</v>
      </c>
      <c r="X16" s="28">
        <v>7949.3375999999998</v>
      </c>
      <c r="Y16" s="28">
        <f>I16+'[1]February 2027'!Y16</f>
        <v>0</v>
      </c>
      <c r="Z16" s="28">
        <f>X16-Y16</f>
        <v>7949.3375999999998</v>
      </c>
      <c r="AA16" s="28">
        <v>3871.7087999999999</v>
      </c>
      <c r="AB16" s="28">
        <f>L16+'[1]February 2027'!AB16</f>
        <v>0</v>
      </c>
      <c r="AC16" s="28">
        <f>AA16-AB16</f>
        <v>3871.7087999999999</v>
      </c>
      <c r="AD16" s="28">
        <f t="shared" ref="AD16:AE18" si="13">U16+X16+AA16</f>
        <v>42632.434800000003</v>
      </c>
      <c r="AE16" s="28">
        <f t="shared" si="13"/>
        <v>0</v>
      </c>
      <c r="AF16" s="28">
        <f>AD16-AE16</f>
        <v>42632.434800000003</v>
      </c>
    </row>
    <row r="17" spans="1:32" ht="15" customHeight="1" x14ac:dyDescent="0.25">
      <c r="A17" s="26" t="s">
        <v>72</v>
      </c>
      <c r="B17" s="26" t="s">
        <v>55</v>
      </c>
      <c r="C17" s="26" t="s">
        <v>55</v>
      </c>
      <c r="D17" s="28" t="s">
        <v>71</v>
      </c>
      <c r="E17" s="28">
        <v>2839.0315000000001</v>
      </c>
      <c r="F17" s="28">
        <v>0</v>
      </c>
      <c r="G17" s="28">
        <f>E17-F17</f>
        <v>2839.0315000000001</v>
      </c>
      <c r="H17" s="28">
        <v>732.4701</v>
      </c>
      <c r="I17" s="28">
        <v>0</v>
      </c>
      <c r="J17" s="28">
        <f>H17-I17</f>
        <v>732.4701</v>
      </c>
      <c r="K17" s="28">
        <v>363.35469999999998</v>
      </c>
      <c r="L17" s="28">
        <v>0</v>
      </c>
      <c r="M17" s="28">
        <f>K17-L17</f>
        <v>363.35469999999998</v>
      </c>
      <c r="N17" s="28">
        <f t="shared" si="12"/>
        <v>3934.8562999999999</v>
      </c>
      <c r="O17" s="28">
        <f t="shared" si="12"/>
        <v>0</v>
      </c>
      <c r="P17" s="28">
        <f>N17-O17</f>
        <v>3934.8562999999999</v>
      </c>
      <c r="Q17" s="26" t="s">
        <v>72</v>
      </c>
      <c r="R17" s="26" t="s">
        <v>55</v>
      </c>
      <c r="S17" s="26" t="s">
        <v>55</v>
      </c>
      <c r="T17" s="28" t="s">
        <v>71</v>
      </c>
      <c r="U17" s="28">
        <v>34068.377999999997</v>
      </c>
      <c r="V17" s="28">
        <f>F17+'[1]February 2027'!V17</f>
        <v>0</v>
      </c>
      <c r="W17" s="28">
        <f>U17-V17</f>
        <v>34068.377999999997</v>
      </c>
      <c r="X17" s="28">
        <v>8789.6412</v>
      </c>
      <c r="Y17" s="28">
        <f>I17+'[1]February 2027'!Y17</f>
        <v>0</v>
      </c>
      <c r="Z17" s="28">
        <f>X17-Y17</f>
        <v>8789.6412</v>
      </c>
      <c r="AA17" s="28">
        <v>4360.2564000000002</v>
      </c>
      <c r="AB17" s="28">
        <f>L17+'[1]February 2027'!AB17</f>
        <v>0</v>
      </c>
      <c r="AC17" s="28">
        <f>AA17-AB17</f>
        <v>4360.2564000000002</v>
      </c>
      <c r="AD17" s="28">
        <f t="shared" si="13"/>
        <v>47218.275599999994</v>
      </c>
      <c r="AE17" s="28">
        <f t="shared" si="13"/>
        <v>0</v>
      </c>
      <c r="AF17" s="28">
        <f>AD17-AE17</f>
        <v>47218.275599999994</v>
      </c>
    </row>
    <row r="18" spans="1:32" ht="15" customHeight="1" x14ac:dyDescent="0.25">
      <c r="A18" s="26" t="s">
        <v>73</v>
      </c>
      <c r="B18" s="26" t="s">
        <v>55</v>
      </c>
      <c r="C18" s="26" t="s">
        <v>55</v>
      </c>
      <c r="D18" s="28" t="s">
        <v>71</v>
      </c>
      <c r="E18" s="28">
        <v>2798.01</v>
      </c>
      <c r="F18" s="28">
        <v>0</v>
      </c>
      <c r="G18" s="28">
        <f>E18-F18</f>
        <v>2798.01</v>
      </c>
      <c r="H18" s="28">
        <v>721.88649999999996</v>
      </c>
      <c r="I18" s="28">
        <v>0</v>
      </c>
      <c r="J18" s="28">
        <f>H18-I18</f>
        <v>721.88649999999996</v>
      </c>
      <c r="K18" s="28">
        <v>357.20150000000001</v>
      </c>
      <c r="L18" s="28">
        <v>0</v>
      </c>
      <c r="M18" s="28">
        <f>K18-L18</f>
        <v>357.20150000000001</v>
      </c>
      <c r="N18" s="28">
        <f t="shared" si="12"/>
        <v>3877.0980000000004</v>
      </c>
      <c r="O18" s="28">
        <f t="shared" si="12"/>
        <v>0</v>
      </c>
      <c r="P18" s="28">
        <f>N18-O18</f>
        <v>3877.0980000000004</v>
      </c>
      <c r="Q18" s="26" t="s">
        <v>73</v>
      </c>
      <c r="R18" s="26" t="s">
        <v>55</v>
      </c>
      <c r="S18" s="26" t="s">
        <v>55</v>
      </c>
      <c r="T18" s="28" t="s">
        <v>71</v>
      </c>
      <c r="U18" s="28">
        <v>33576.120000000003</v>
      </c>
      <c r="V18" s="28">
        <f>F18+'[1]February 2027'!V18</f>
        <v>0</v>
      </c>
      <c r="W18" s="28">
        <f>U18-V18</f>
        <v>33576.120000000003</v>
      </c>
      <c r="X18" s="28">
        <v>8662.6380000000008</v>
      </c>
      <c r="Y18" s="28">
        <f>I18+'[1]February 2027'!Y18</f>
        <v>0</v>
      </c>
      <c r="Z18" s="28">
        <f>X18-Y18</f>
        <v>8662.6380000000008</v>
      </c>
      <c r="AA18" s="28">
        <v>4286.4179999999997</v>
      </c>
      <c r="AB18" s="28">
        <f>L18+'[1]February 2027'!AB18</f>
        <v>0</v>
      </c>
      <c r="AC18" s="28">
        <f>AA18-AB18</f>
        <v>4286.4179999999997</v>
      </c>
      <c r="AD18" s="28">
        <f t="shared" si="13"/>
        <v>46525.175999999999</v>
      </c>
      <c r="AE18" s="28">
        <f t="shared" si="13"/>
        <v>0</v>
      </c>
      <c r="AF18" s="28">
        <f>AD18-AE18</f>
        <v>46525.175999999999</v>
      </c>
    </row>
    <row r="19" spans="1:32" ht="15" customHeight="1" x14ac:dyDescent="0.3">
      <c r="A19" s="73" t="s">
        <v>74</v>
      </c>
      <c r="B19" s="73"/>
      <c r="C19" s="73"/>
      <c r="D19" s="25"/>
      <c r="E19" s="25">
        <f t="shared" ref="E19:AF19" si="14">SUM(E16:E18)</f>
        <v>8204.6571999999996</v>
      </c>
      <c r="F19" s="25">
        <f t="shared" si="14"/>
        <v>0</v>
      </c>
      <c r="G19" s="25">
        <f t="shared" si="14"/>
        <v>8204.6571999999996</v>
      </c>
      <c r="H19" s="25">
        <f t="shared" si="14"/>
        <v>2116.8013999999998</v>
      </c>
      <c r="I19" s="25">
        <f t="shared" si="14"/>
        <v>0</v>
      </c>
      <c r="J19" s="25">
        <f t="shared" si="14"/>
        <v>2116.8013999999998</v>
      </c>
      <c r="K19" s="25">
        <f t="shared" si="14"/>
        <v>1043.1986000000002</v>
      </c>
      <c r="L19" s="25">
        <f t="shared" si="14"/>
        <v>0</v>
      </c>
      <c r="M19" s="25">
        <f t="shared" si="14"/>
        <v>1043.1986000000002</v>
      </c>
      <c r="N19" s="25">
        <f t="shared" si="14"/>
        <v>11364.6572</v>
      </c>
      <c r="O19" s="25">
        <f t="shared" si="14"/>
        <v>0</v>
      </c>
      <c r="P19" s="25">
        <f t="shared" si="14"/>
        <v>11364.6572</v>
      </c>
      <c r="Q19" s="73" t="s">
        <v>74</v>
      </c>
      <c r="R19" s="73"/>
      <c r="S19" s="73"/>
      <c r="T19" s="25">
        <f t="shared" si="14"/>
        <v>0</v>
      </c>
      <c r="U19" s="25">
        <f t="shared" si="14"/>
        <v>98455.886399999988</v>
      </c>
      <c r="V19" s="25">
        <f t="shared" si="14"/>
        <v>0</v>
      </c>
      <c r="W19" s="25">
        <f t="shared" si="14"/>
        <v>98455.886399999988</v>
      </c>
      <c r="X19" s="25">
        <f t="shared" si="14"/>
        <v>25401.616800000003</v>
      </c>
      <c r="Y19" s="25">
        <f t="shared" si="14"/>
        <v>0</v>
      </c>
      <c r="Z19" s="25">
        <f t="shared" si="14"/>
        <v>25401.616800000003</v>
      </c>
      <c r="AA19" s="25">
        <f t="shared" si="14"/>
        <v>12518.3832</v>
      </c>
      <c r="AB19" s="25">
        <f t="shared" si="14"/>
        <v>0</v>
      </c>
      <c r="AC19" s="25">
        <f t="shared" si="14"/>
        <v>12518.3832</v>
      </c>
      <c r="AD19" s="25">
        <f t="shared" si="14"/>
        <v>136375.88639999999</v>
      </c>
      <c r="AE19" s="25">
        <f t="shared" si="14"/>
        <v>0</v>
      </c>
      <c r="AF19" s="29">
        <f t="shared" si="14"/>
        <v>136375.88639999999</v>
      </c>
    </row>
    <row r="20" spans="1:32" ht="15" customHeight="1" x14ac:dyDescent="0.25">
      <c r="A20" s="26" t="s">
        <v>75</v>
      </c>
      <c r="B20" s="26" t="s">
        <v>55</v>
      </c>
      <c r="C20" s="26" t="s">
        <v>55</v>
      </c>
      <c r="D20" s="28" t="s">
        <v>76</v>
      </c>
      <c r="E20" s="28">
        <v>0</v>
      </c>
      <c r="F20" s="28">
        <v>0</v>
      </c>
      <c r="G20" s="28">
        <f>E20-F20</f>
        <v>0</v>
      </c>
      <c r="H20" s="28">
        <v>0</v>
      </c>
      <c r="I20" s="28">
        <v>0</v>
      </c>
      <c r="J20" s="28">
        <f>H20-I20</f>
        <v>0</v>
      </c>
      <c r="K20" s="28">
        <v>0</v>
      </c>
      <c r="L20" s="28">
        <v>0</v>
      </c>
      <c r="M20" s="28">
        <f>K20-L20</f>
        <v>0</v>
      </c>
      <c r="N20" s="28">
        <f>E20+H20+K20</f>
        <v>0</v>
      </c>
      <c r="O20" s="28">
        <f>F20+I20+L20</f>
        <v>0</v>
      </c>
      <c r="P20" s="28">
        <f>N20-O20</f>
        <v>0</v>
      </c>
      <c r="Q20" s="26" t="s">
        <v>75</v>
      </c>
      <c r="R20" s="26" t="s">
        <v>55</v>
      </c>
      <c r="S20" s="26" t="s">
        <v>55</v>
      </c>
      <c r="T20" s="28" t="s">
        <v>76</v>
      </c>
      <c r="U20" s="28">
        <v>0</v>
      </c>
      <c r="V20" s="28">
        <f>F20+'[1]February 2027'!V20</f>
        <v>0</v>
      </c>
      <c r="W20" s="28">
        <f>U20-V20</f>
        <v>0</v>
      </c>
      <c r="X20" s="28">
        <v>0</v>
      </c>
      <c r="Y20" s="28">
        <f>I20+'[1]February 2027'!Y20</f>
        <v>0</v>
      </c>
      <c r="Z20" s="28">
        <f>X20-Y20</f>
        <v>0</v>
      </c>
      <c r="AA20" s="28">
        <v>0</v>
      </c>
      <c r="AB20" s="28">
        <f>L20+'[1]February 2027'!AB20</f>
        <v>0</v>
      </c>
      <c r="AC20" s="28">
        <f>AA20-AB20</f>
        <v>0</v>
      </c>
      <c r="AD20" s="28">
        <f>U20+X20+AA20</f>
        <v>0</v>
      </c>
      <c r="AE20" s="28">
        <f>V20+Y20+AB20</f>
        <v>0</v>
      </c>
      <c r="AF20" s="28">
        <f>AD20-AE20</f>
        <v>0</v>
      </c>
    </row>
    <row r="21" spans="1:32" ht="15" customHeight="1" x14ac:dyDescent="0.3">
      <c r="A21" s="73" t="s">
        <v>77</v>
      </c>
      <c r="B21" s="73"/>
      <c r="C21" s="73"/>
      <c r="D21" s="25"/>
      <c r="E21" s="25">
        <f t="shared" ref="E21:AF21" si="15">SUM(E20:E20)</f>
        <v>0</v>
      </c>
      <c r="F21" s="25">
        <f t="shared" si="15"/>
        <v>0</v>
      </c>
      <c r="G21" s="25">
        <f t="shared" si="15"/>
        <v>0</v>
      </c>
      <c r="H21" s="25">
        <f t="shared" si="15"/>
        <v>0</v>
      </c>
      <c r="I21" s="25">
        <f t="shared" si="15"/>
        <v>0</v>
      </c>
      <c r="J21" s="25">
        <f t="shared" si="15"/>
        <v>0</v>
      </c>
      <c r="K21" s="25">
        <f t="shared" si="15"/>
        <v>0</v>
      </c>
      <c r="L21" s="25">
        <f t="shared" si="15"/>
        <v>0</v>
      </c>
      <c r="M21" s="25">
        <f t="shared" si="15"/>
        <v>0</v>
      </c>
      <c r="N21" s="25">
        <f t="shared" si="15"/>
        <v>0</v>
      </c>
      <c r="O21" s="25">
        <f t="shared" si="15"/>
        <v>0</v>
      </c>
      <c r="P21" s="25">
        <f t="shared" si="15"/>
        <v>0</v>
      </c>
      <c r="Q21" s="25">
        <f t="shared" si="15"/>
        <v>0</v>
      </c>
      <c r="R21" s="25">
        <f t="shared" si="15"/>
        <v>0</v>
      </c>
      <c r="S21" s="25">
        <f t="shared" si="15"/>
        <v>0</v>
      </c>
      <c r="T21" s="25">
        <f t="shared" si="15"/>
        <v>0</v>
      </c>
      <c r="U21" s="25">
        <f t="shared" si="15"/>
        <v>0</v>
      </c>
      <c r="V21" s="25">
        <f t="shared" si="15"/>
        <v>0</v>
      </c>
      <c r="W21" s="25">
        <f t="shared" si="15"/>
        <v>0</v>
      </c>
      <c r="X21" s="25">
        <f t="shared" si="15"/>
        <v>0</v>
      </c>
      <c r="Y21" s="25">
        <f t="shared" si="15"/>
        <v>0</v>
      </c>
      <c r="Z21" s="25">
        <f t="shared" si="15"/>
        <v>0</v>
      </c>
      <c r="AA21" s="25">
        <f t="shared" si="15"/>
        <v>0</v>
      </c>
      <c r="AB21" s="25">
        <f t="shared" si="15"/>
        <v>0</v>
      </c>
      <c r="AC21" s="25">
        <f t="shared" si="15"/>
        <v>0</v>
      </c>
      <c r="AD21" s="25">
        <f t="shared" si="15"/>
        <v>0</v>
      </c>
      <c r="AE21" s="25">
        <f t="shared" si="15"/>
        <v>0</v>
      </c>
      <c r="AF21" s="29">
        <f t="shared" si="15"/>
        <v>0</v>
      </c>
    </row>
    <row r="22" spans="1:32" ht="15" customHeight="1" x14ac:dyDescent="0.3">
      <c r="A22" s="73" t="s">
        <v>50</v>
      </c>
      <c r="B22" s="73"/>
      <c r="C22" s="73"/>
      <c r="D22" s="25"/>
      <c r="E22" s="25">
        <f t="shared" ref="E22:AF22" si="16">SUM(E7:E21)/2</f>
        <v>51210.831999999988</v>
      </c>
      <c r="F22" s="25">
        <f t="shared" si="16"/>
        <v>0</v>
      </c>
      <c r="G22" s="25">
        <f t="shared" si="16"/>
        <v>51210.831999999988</v>
      </c>
      <c r="H22" s="25">
        <f t="shared" si="16"/>
        <v>14450.972300000003</v>
      </c>
      <c r="I22" s="25">
        <f t="shared" si="16"/>
        <v>0</v>
      </c>
      <c r="J22" s="25">
        <f t="shared" si="16"/>
        <v>14450.972300000003</v>
      </c>
      <c r="K22" s="25">
        <f t="shared" si="16"/>
        <v>7056.6249999999991</v>
      </c>
      <c r="L22" s="25">
        <f t="shared" si="16"/>
        <v>0</v>
      </c>
      <c r="M22" s="25">
        <f t="shared" si="16"/>
        <v>7056.6249999999991</v>
      </c>
      <c r="N22" s="25">
        <f t="shared" si="16"/>
        <v>72718.429300000003</v>
      </c>
      <c r="O22" s="25">
        <f t="shared" si="16"/>
        <v>0</v>
      </c>
      <c r="P22" s="25">
        <f t="shared" si="16"/>
        <v>72718.429300000003</v>
      </c>
      <c r="Q22" s="25">
        <f t="shared" si="16"/>
        <v>0</v>
      </c>
      <c r="R22" s="25">
        <f t="shared" si="16"/>
        <v>0</v>
      </c>
      <c r="S22" s="25">
        <f t="shared" si="16"/>
        <v>0</v>
      </c>
      <c r="T22" s="25">
        <f t="shared" si="16"/>
        <v>0</v>
      </c>
      <c r="U22" s="25">
        <f t="shared" si="16"/>
        <v>608476.29550000001</v>
      </c>
      <c r="V22" s="25">
        <f t="shared" si="16"/>
        <v>0</v>
      </c>
      <c r="W22" s="25">
        <f t="shared" si="16"/>
        <v>608476.29550000001</v>
      </c>
      <c r="X22" s="25">
        <f t="shared" si="16"/>
        <v>171675.46950000001</v>
      </c>
      <c r="Y22" s="25">
        <f t="shared" si="16"/>
        <v>0</v>
      </c>
      <c r="Z22" s="25">
        <f t="shared" si="16"/>
        <v>171675.46950000001</v>
      </c>
      <c r="AA22" s="25">
        <f t="shared" si="16"/>
        <v>83771.445900000006</v>
      </c>
      <c r="AB22" s="25">
        <f t="shared" si="16"/>
        <v>0</v>
      </c>
      <c r="AC22" s="25">
        <f t="shared" si="16"/>
        <v>83771.445900000006</v>
      </c>
      <c r="AD22" s="25">
        <f t="shared" si="16"/>
        <v>863923.21089999995</v>
      </c>
      <c r="AE22" s="25">
        <f t="shared" si="16"/>
        <v>0</v>
      </c>
      <c r="AF22" s="29">
        <f t="shared" si="16"/>
        <v>863923.21089999995</v>
      </c>
    </row>
    <row r="23" spans="1:32" ht="15" customHeight="1" x14ac:dyDescent="0.25"/>
    <row r="24" spans="1:32" ht="15" customHeight="1" x14ac:dyDescent="0.25"/>
    <row r="25" spans="1:32" ht="15" customHeight="1" x14ac:dyDescent="0.25"/>
    <row r="26" spans="1:32" ht="15" customHeight="1" x14ac:dyDescent="0.25"/>
    <row r="27" spans="1:32" ht="15" customHeight="1" x14ac:dyDescent="0.25"/>
    <row r="28" spans="1:32" ht="15" customHeight="1" x14ac:dyDescent="0.25"/>
    <row r="29" spans="1:32" ht="15" customHeight="1" x14ac:dyDescent="0.25"/>
    <row r="30" spans="1:32" ht="15" customHeight="1" x14ac:dyDescent="0.25"/>
    <row r="31" spans="1:32" ht="15" customHeight="1" x14ac:dyDescent="0.25"/>
    <row r="32" spans="1: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sheetData>
  <mergeCells count="26">
    <mergeCell ref="A22:C22"/>
    <mergeCell ref="Q13:S13"/>
    <mergeCell ref="Q15:S15"/>
    <mergeCell ref="Q19:S19"/>
    <mergeCell ref="AA5:AC5"/>
    <mergeCell ref="A13:C13"/>
    <mergeCell ref="A15:C15"/>
    <mergeCell ref="A19:C19"/>
    <mergeCell ref="A21:C21"/>
    <mergeCell ref="Q5:Q6"/>
    <mergeCell ref="A1:AF1"/>
    <mergeCell ref="B3:E3"/>
    <mergeCell ref="A5:A6"/>
    <mergeCell ref="B5:B6"/>
    <mergeCell ref="C5:C6"/>
    <mergeCell ref="D5:D6"/>
    <mergeCell ref="E5:G5"/>
    <mergeCell ref="H5:J5"/>
    <mergeCell ref="K5:M5"/>
    <mergeCell ref="N5:P5"/>
    <mergeCell ref="AD5:AF5"/>
    <mergeCell ref="R5:R6"/>
    <mergeCell ref="S5:S6"/>
    <mergeCell ref="T5:T6"/>
    <mergeCell ref="U5:W5"/>
    <mergeCell ref="X5:Z5"/>
  </mergeCells>
  <pageMargins left="0.75" right="0.75" top="1" bottom="1" header="0.5" footer="0.5"/>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0AED3-8FEE-46FD-9E82-F4154B2615BC}">
  <sheetPr>
    <tabColor theme="0"/>
  </sheetPr>
  <dimension ref="A1:AA124"/>
  <sheetViews>
    <sheetView zoomScale="85" zoomScaleNormal="85" workbookViewId="0">
      <pane xSplit="5" ySplit="3" topLeftCell="F102" activePane="bottomRight" state="frozen"/>
      <selection pane="topRight" activeCell="F1" sqref="F1"/>
      <selection pane="bottomLeft" activeCell="A4" sqref="A4"/>
      <selection pane="bottomRight" activeCell="G41" sqref="G41"/>
    </sheetView>
  </sheetViews>
  <sheetFormatPr defaultRowHeight="12.5" x14ac:dyDescent="0.25"/>
  <cols>
    <col min="1" max="1" width="13.453125" customWidth="1"/>
    <col min="4" max="4" width="18.453125" bestFit="1" customWidth="1"/>
    <col min="5" max="5" width="11.1796875" customWidth="1"/>
    <col min="6" max="6" width="19.81640625" customWidth="1"/>
    <col min="7" max="7" width="16.453125" customWidth="1"/>
    <col min="8" max="8" width="14.54296875" customWidth="1"/>
    <col min="9" max="9" width="20.81640625" bestFit="1" customWidth="1"/>
    <col min="10" max="10" width="14.54296875" customWidth="1"/>
    <col min="11" max="11" width="13.81640625" customWidth="1"/>
    <col min="12" max="12" width="23.1796875" bestFit="1" customWidth="1"/>
    <col min="13" max="13" width="16" customWidth="1"/>
    <col min="14" max="14" width="14.1796875" customWidth="1"/>
    <col min="15" max="15" width="20.81640625" customWidth="1"/>
    <col min="16" max="16" width="16.453125" customWidth="1"/>
    <col min="17" max="17" width="14.7265625" customWidth="1"/>
    <col min="18" max="18" width="19" customWidth="1"/>
    <col min="19" max="19" width="12" customWidth="1"/>
  </cols>
  <sheetData>
    <row r="1" spans="1:18" ht="103" customHeight="1" x14ac:dyDescent="0.25">
      <c r="E1" s="37" t="s">
        <v>254</v>
      </c>
      <c r="F1" s="13" t="s">
        <v>308</v>
      </c>
      <c r="G1" s="15" t="s">
        <v>309</v>
      </c>
      <c r="H1" s="37" t="s">
        <v>257</v>
      </c>
      <c r="I1" s="13" t="s">
        <v>308</v>
      </c>
      <c r="J1" s="15" t="s">
        <v>310</v>
      </c>
      <c r="K1" s="37" t="s">
        <v>259</v>
      </c>
      <c r="L1" s="13" t="s">
        <v>308</v>
      </c>
      <c r="M1" s="15" t="s">
        <v>311</v>
      </c>
      <c r="N1" s="37" t="s">
        <v>312</v>
      </c>
      <c r="O1" s="13" t="s">
        <v>308</v>
      </c>
      <c r="P1" s="15" t="s">
        <v>313</v>
      </c>
      <c r="Q1" s="37" t="s">
        <v>263</v>
      </c>
      <c r="R1" s="13" t="s">
        <v>308</v>
      </c>
    </row>
    <row r="2" spans="1:18" ht="13" x14ac:dyDescent="0.3">
      <c r="A2" s="77" t="s">
        <v>43</v>
      </c>
      <c r="B2" s="77" t="s">
        <v>44</v>
      </c>
      <c r="C2" s="77" t="s">
        <v>45</v>
      </c>
      <c r="D2" s="77" t="s">
        <v>46</v>
      </c>
      <c r="E2" s="6" t="s">
        <v>82</v>
      </c>
      <c r="F2" s="6"/>
      <c r="G2" s="6" t="s">
        <v>82</v>
      </c>
      <c r="H2" s="6" t="s">
        <v>83</v>
      </c>
      <c r="I2" s="6"/>
      <c r="J2" s="6" t="s">
        <v>83</v>
      </c>
      <c r="K2" s="6" t="s">
        <v>84</v>
      </c>
      <c r="L2" s="6"/>
      <c r="M2" s="6" t="s">
        <v>84</v>
      </c>
      <c r="N2" s="6" t="s">
        <v>85</v>
      </c>
      <c r="O2" s="6"/>
      <c r="P2" s="6" t="s">
        <v>85</v>
      </c>
      <c r="Q2" s="6" t="s">
        <v>86</v>
      </c>
      <c r="R2" s="6"/>
    </row>
    <row r="3" spans="1:18" ht="26" x14ac:dyDescent="0.3">
      <c r="A3" s="77"/>
      <c r="B3" s="77"/>
      <c r="C3" s="77"/>
      <c r="D3" s="77"/>
      <c r="E3" s="6" t="s">
        <v>51</v>
      </c>
      <c r="F3" s="6" t="s">
        <v>264</v>
      </c>
      <c r="G3" s="11" t="s">
        <v>265</v>
      </c>
      <c r="H3" s="6" t="s">
        <v>51</v>
      </c>
      <c r="I3" s="6" t="s">
        <v>264</v>
      </c>
      <c r="J3" s="11" t="s">
        <v>265</v>
      </c>
      <c r="K3" s="6" t="s">
        <v>51</v>
      </c>
      <c r="L3" s="6" t="s">
        <v>264</v>
      </c>
      <c r="M3" s="11" t="s">
        <v>265</v>
      </c>
      <c r="N3" s="6" t="s">
        <v>51</v>
      </c>
      <c r="O3" s="6" t="s">
        <v>264</v>
      </c>
      <c r="P3" s="11" t="s">
        <v>265</v>
      </c>
      <c r="Q3" s="6" t="s">
        <v>51</v>
      </c>
      <c r="R3" s="6" t="s">
        <v>264</v>
      </c>
    </row>
    <row r="4" spans="1:18" ht="14" x14ac:dyDescent="0.3">
      <c r="A4" s="39"/>
      <c r="B4" s="39"/>
      <c r="C4" s="39"/>
      <c r="D4" s="39"/>
      <c r="E4" s="40"/>
      <c r="F4" s="40"/>
      <c r="G4" s="41"/>
      <c r="H4" s="40"/>
      <c r="I4" s="40"/>
      <c r="J4" s="41"/>
      <c r="K4" s="40"/>
      <c r="L4" s="40"/>
      <c r="M4" s="41"/>
      <c r="N4" s="40"/>
      <c r="O4" s="40"/>
      <c r="P4" s="41"/>
      <c r="Q4" s="40"/>
      <c r="R4" s="40"/>
    </row>
    <row r="5" spans="1:18" ht="14" x14ac:dyDescent="0.3">
      <c r="A5" s="39"/>
      <c r="B5" s="39"/>
      <c r="C5" s="39"/>
      <c r="D5" s="39"/>
      <c r="E5" s="40"/>
      <c r="F5" s="40"/>
      <c r="G5" s="41"/>
      <c r="H5" s="40"/>
      <c r="I5" s="40"/>
      <c r="J5" s="41"/>
      <c r="K5" s="40"/>
      <c r="L5" s="40"/>
      <c r="M5" s="41"/>
      <c r="N5" s="40"/>
      <c r="O5" s="40"/>
      <c r="P5" s="41"/>
      <c r="Q5" s="40"/>
      <c r="R5" s="40"/>
    </row>
    <row r="6" spans="1:18" ht="14" x14ac:dyDescent="0.3">
      <c r="A6" s="39"/>
      <c r="B6" s="39"/>
      <c r="C6" s="39"/>
      <c r="D6" s="39"/>
      <c r="E6" s="40"/>
      <c r="F6" s="40"/>
      <c r="G6" s="41"/>
      <c r="H6" s="40"/>
      <c r="I6" s="40"/>
      <c r="J6" s="41"/>
      <c r="K6" s="40"/>
      <c r="L6" s="40"/>
      <c r="M6" s="41"/>
      <c r="N6" s="40"/>
      <c r="O6" s="40"/>
      <c r="P6" s="41"/>
      <c r="Q6" s="40"/>
      <c r="R6" s="40"/>
    </row>
    <row r="7" spans="1:18" ht="14" x14ac:dyDescent="0.3">
      <c r="A7" s="39"/>
      <c r="B7" s="39"/>
      <c r="C7" s="39"/>
      <c r="D7" s="39"/>
      <c r="E7" s="40"/>
      <c r="F7" s="40"/>
      <c r="G7" s="41"/>
      <c r="H7" s="40"/>
      <c r="I7" s="40"/>
      <c r="J7" s="41"/>
      <c r="K7" s="40"/>
      <c r="L7" s="40"/>
      <c r="M7" s="41"/>
      <c r="N7" s="40"/>
      <c r="O7" s="40"/>
      <c r="P7" s="41"/>
      <c r="Q7" s="40"/>
      <c r="R7" s="40"/>
    </row>
    <row r="8" spans="1:18" ht="14" x14ac:dyDescent="0.3">
      <c r="A8" s="39"/>
      <c r="B8" s="39"/>
      <c r="C8" s="39"/>
      <c r="D8" s="39"/>
      <c r="E8" s="40"/>
      <c r="F8" s="40"/>
      <c r="G8" s="41"/>
      <c r="H8" s="40"/>
      <c r="I8" s="40"/>
      <c r="J8" s="41"/>
      <c r="K8" s="40"/>
      <c r="L8" s="40"/>
      <c r="M8" s="41"/>
      <c r="N8" s="40"/>
      <c r="O8" s="40"/>
      <c r="P8" s="41"/>
      <c r="Q8" s="40"/>
      <c r="R8" s="40"/>
    </row>
    <row r="9" spans="1:18" ht="14" x14ac:dyDescent="0.3">
      <c r="A9" s="39"/>
      <c r="B9" s="39"/>
      <c r="C9" s="39"/>
      <c r="D9" s="39"/>
      <c r="E9" s="40"/>
      <c r="F9" s="40"/>
      <c r="G9" s="41"/>
      <c r="H9" s="40"/>
      <c r="I9" s="40"/>
      <c r="J9" s="41"/>
      <c r="K9" s="40"/>
      <c r="L9" s="40"/>
      <c r="M9" s="41"/>
      <c r="N9" s="40"/>
      <c r="O9" s="40"/>
      <c r="P9" s="41"/>
      <c r="Q9" s="40"/>
      <c r="R9" s="40"/>
    </row>
    <row r="10" spans="1:18" ht="14" x14ac:dyDescent="0.3">
      <c r="A10" s="39"/>
      <c r="B10" s="39"/>
      <c r="C10" s="39"/>
      <c r="D10" s="39"/>
      <c r="E10" s="40"/>
      <c r="F10" s="40"/>
      <c r="G10" s="41"/>
      <c r="H10" s="40"/>
      <c r="I10" s="40"/>
      <c r="J10" s="41"/>
      <c r="K10" s="40"/>
      <c r="L10" s="40"/>
      <c r="M10" s="41"/>
      <c r="N10" s="40"/>
      <c r="O10" s="40"/>
      <c r="P10" s="41"/>
      <c r="Q10" s="40"/>
      <c r="R10" s="40"/>
    </row>
    <row r="11" spans="1:18" ht="14" x14ac:dyDescent="0.3">
      <c r="A11" s="39"/>
      <c r="B11" s="39"/>
      <c r="C11" s="39"/>
      <c r="D11" s="39"/>
      <c r="E11" s="40"/>
      <c r="F11" s="40"/>
      <c r="G11" s="41"/>
      <c r="H11" s="40"/>
      <c r="I11" s="40"/>
      <c r="J11" s="41"/>
      <c r="K11" s="40"/>
      <c r="L11" s="40"/>
      <c r="M11" s="41"/>
      <c r="N11" s="40"/>
      <c r="O11" s="40"/>
      <c r="P11" s="41"/>
      <c r="Q11" s="40"/>
      <c r="R11" s="40"/>
    </row>
    <row r="12" spans="1:18" ht="14" x14ac:dyDescent="0.3">
      <c r="A12" s="39"/>
      <c r="B12" s="39"/>
      <c r="C12" s="39"/>
      <c r="D12" s="39"/>
      <c r="E12" s="40"/>
      <c r="F12" s="40"/>
      <c r="G12" s="41"/>
      <c r="H12" s="40"/>
      <c r="I12" s="40"/>
      <c r="J12" s="41"/>
      <c r="K12" s="40"/>
      <c r="L12" s="40"/>
      <c r="M12" s="41"/>
      <c r="N12" s="40"/>
      <c r="O12" s="40"/>
      <c r="P12" s="41"/>
      <c r="Q12" s="40"/>
      <c r="R12" s="40"/>
    </row>
    <row r="13" spans="1:18" ht="14" x14ac:dyDescent="0.3">
      <c r="A13" s="39"/>
      <c r="B13" s="39"/>
      <c r="C13" s="39"/>
      <c r="D13" s="39"/>
      <c r="E13" s="40"/>
      <c r="F13" s="40"/>
      <c r="G13" s="41"/>
      <c r="H13" s="40"/>
      <c r="I13" s="40"/>
      <c r="J13" s="41"/>
      <c r="K13" s="40"/>
      <c r="L13" s="40"/>
      <c r="M13" s="41"/>
      <c r="N13" s="40"/>
      <c r="O13" s="40"/>
      <c r="P13" s="41"/>
      <c r="Q13" s="40"/>
      <c r="R13" s="40"/>
    </row>
    <row r="14" spans="1:18" ht="14" x14ac:dyDescent="0.3">
      <c r="A14" s="39"/>
      <c r="B14" s="39"/>
      <c r="C14" s="39"/>
      <c r="D14" s="39"/>
      <c r="E14" s="40"/>
      <c r="F14" s="40"/>
      <c r="G14" s="41"/>
      <c r="H14" s="40"/>
      <c r="I14" s="40"/>
      <c r="J14" s="41"/>
      <c r="K14" s="40"/>
      <c r="L14" s="40"/>
      <c r="M14" s="41"/>
      <c r="N14" s="40"/>
      <c r="O14" s="40"/>
      <c r="P14" s="41"/>
      <c r="Q14" s="40"/>
      <c r="R14" s="40"/>
    </row>
    <row r="15" spans="1:18" ht="14" x14ac:dyDescent="0.3">
      <c r="A15" s="39"/>
      <c r="B15" s="39"/>
      <c r="C15" s="39"/>
      <c r="D15" s="39"/>
      <c r="E15" s="40"/>
      <c r="F15" s="40"/>
      <c r="G15" s="41"/>
      <c r="H15" s="40"/>
      <c r="I15" s="40"/>
      <c r="J15" s="41"/>
      <c r="K15" s="40"/>
      <c r="L15" s="40"/>
      <c r="M15" s="41"/>
      <c r="N15" s="40"/>
      <c r="O15" s="40"/>
      <c r="P15" s="41"/>
      <c r="Q15" s="40"/>
      <c r="R15" s="40"/>
    </row>
    <row r="16" spans="1:18" ht="14" x14ac:dyDescent="0.3">
      <c r="A16" s="39"/>
      <c r="B16" s="39"/>
      <c r="C16" s="39"/>
      <c r="D16" s="39"/>
      <c r="E16" s="40"/>
      <c r="F16" s="40"/>
      <c r="G16" s="41"/>
      <c r="H16" s="40"/>
      <c r="I16" s="40"/>
      <c r="J16" s="41"/>
      <c r="K16" s="40"/>
      <c r="L16" s="40"/>
      <c r="M16" s="41"/>
      <c r="N16" s="40"/>
      <c r="O16" s="40"/>
      <c r="P16" s="41"/>
      <c r="Q16" s="40"/>
      <c r="R16" s="40"/>
    </row>
    <row r="17" spans="1:18" ht="14" x14ac:dyDescent="0.3">
      <c r="A17" s="39"/>
      <c r="B17" s="39"/>
      <c r="C17" s="39"/>
      <c r="D17" s="39"/>
      <c r="E17" s="40"/>
      <c r="F17" s="40"/>
      <c r="G17" s="41"/>
      <c r="H17" s="40"/>
      <c r="I17" s="40"/>
      <c r="J17" s="41"/>
      <c r="K17" s="40"/>
      <c r="L17" s="40"/>
      <c r="M17" s="41"/>
      <c r="N17" s="40"/>
      <c r="O17" s="40"/>
      <c r="P17" s="41"/>
      <c r="Q17" s="40"/>
      <c r="R17" s="40"/>
    </row>
    <row r="18" spans="1:18" ht="14" x14ac:dyDescent="0.3">
      <c r="A18" s="39"/>
      <c r="B18" s="39"/>
      <c r="C18" s="39"/>
      <c r="D18" s="39"/>
      <c r="E18" s="40"/>
      <c r="F18" s="40"/>
      <c r="G18" s="41"/>
      <c r="H18" s="40"/>
      <c r="I18" s="40"/>
      <c r="J18" s="41"/>
      <c r="K18" s="40"/>
      <c r="L18" s="40"/>
      <c r="M18" s="41"/>
      <c r="N18" s="40"/>
      <c r="O18" s="40"/>
      <c r="P18" s="41"/>
      <c r="Q18" s="40"/>
      <c r="R18" s="40"/>
    </row>
    <row r="19" spans="1:18" ht="14" x14ac:dyDescent="0.3">
      <c r="A19" s="39"/>
      <c r="B19" s="39"/>
      <c r="C19" s="39"/>
      <c r="D19" s="39"/>
      <c r="E19" s="40"/>
      <c r="F19" s="40"/>
      <c r="G19" s="41"/>
      <c r="H19" s="40"/>
      <c r="I19" s="40"/>
      <c r="J19" s="41"/>
      <c r="K19" s="40"/>
      <c r="L19" s="40"/>
      <c r="M19" s="41"/>
      <c r="N19" s="40"/>
      <c r="O19" s="40"/>
      <c r="P19" s="41"/>
      <c r="Q19" s="40"/>
      <c r="R19" s="40"/>
    </row>
    <row r="20" spans="1:18" ht="14" x14ac:dyDescent="0.3">
      <c r="A20" s="39"/>
      <c r="B20" s="39"/>
      <c r="C20" s="39"/>
      <c r="D20" s="39"/>
      <c r="E20" s="40"/>
      <c r="F20" s="40"/>
      <c r="G20" s="41"/>
      <c r="H20" s="40"/>
      <c r="I20" s="40"/>
      <c r="J20" s="41"/>
      <c r="K20" s="40"/>
      <c r="L20" s="40"/>
      <c r="M20" s="41"/>
      <c r="N20" s="40"/>
      <c r="O20" s="40"/>
      <c r="P20" s="41"/>
      <c r="Q20" s="40"/>
      <c r="R20" s="40"/>
    </row>
    <row r="21" spans="1:18" ht="14" x14ac:dyDescent="0.3">
      <c r="A21" s="39"/>
      <c r="B21" s="39"/>
      <c r="C21" s="39"/>
      <c r="D21" s="39"/>
      <c r="E21" s="40"/>
      <c r="F21" s="40"/>
      <c r="G21" s="41"/>
      <c r="H21" s="40"/>
      <c r="I21" s="40"/>
      <c r="J21" s="41"/>
      <c r="K21" s="40"/>
      <c r="L21" s="40"/>
      <c r="M21" s="41"/>
      <c r="N21" s="40"/>
      <c r="O21" s="40"/>
      <c r="P21" s="41"/>
      <c r="Q21" s="40"/>
      <c r="R21" s="40"/>
    </row>
    <row r="22" spans="1:18" ht="14" x14ac:dyDescent="0.3">
      <c r="A22" s="39"/>
      <c r="B22" s="39"/>
      <c r="C22" s="39"/>
      <c r="D22" s="39"/>
      <c r="E22" s="40"/>
      <c r="F22" s="40"/>
      <c r="G22" s="41"/>
      <c r="H22" s="40"/>
      <c r="I22" s="40"/>
      <c r="J22" s="41"/>
      <c r="K22" s="40"/>
      <c r="L22" s="40"/>
      <c r="M22" s="41"/>
      <c r="N22" s="40"/>
      <c r="O22" s="40"/>
      <c r="P22" s="41"/>
      <c r="Q22" s="40"/>
      <c r="R22" s="40"/>
    </row>
    <row r="23" spans="1:18" ht="14" x14ac:dyDescent="0.3">
      <c r="A23" s="39"/>
      <c r="B23" s="39"/>
      <c r="C23" s="39"/>
      <c r="D23" s="39"/>
      <c r="E23" s="40"/>
      <c r="F23" s="40"/>
      <c r="G23" s="41"/>
      <c r="H23" s="40"/>
      <c r="I23" s="40"/>
      <c r="J23" s="41"/>
      <c r="K23" s="40"/>
      <c r="L23" s="40"/>
      <c r="M23" s="41"/>
      <c r="N23" s="40"/>
      <c r="O23" s="40"/>
      <c r="P23" s="41"/>
      <c r="Q23" s="40"/>
      <c r="R23" s="40"/>
    </row>
    <row r="24" spans="1:18" ht="14" x14ac:dyDescent="0.3">
      <c r="A24" s="39"/>
      <c r="B24" s="39"/>
      <c r="C24" s="39"/>
      <c r="D24" s="39"/>
      <c r="E24" s="40"/>
      <c r="F24" s="40"/>
      <c r="G24" s="41"/>
      <c r="H24" s="40"/>
      <c r="I24" s="40"/>
      <c r="J24" s="41"/>
      <c r="K24" s="40"/>
      <c r="L24" s="40"/>
      <c r="M24" s="41"/>
      <c r="N24" s="40"/>
      <c r="O24" s="40"/>
      <c r="P24" s="41"/>
      <c r="Q24" s="40"/>
      <c r="R24" s="40"/>
    </row>
    <row r="25" spans="1:18" ht="14" x14ac:dyDescent="0.3">
      <c r="A25" s="39"/>
      <c r="B25" s="39"/>
      <c r="C25" s="39"/>
      <c r="D25" s="39"/>
      <c r="E25" s="40"/>
      <c r="F25" s="40"/>
      <c r="G25" s="41"/>
      <c r="H25" s="40"/>
      <c r="I25" s="40"/>
      <c r="J25" s="41"/>
      <c r="K25" s="40"/>
      <c r="L25" s="40"/>
      <c r="M25" s="41"/>
      <c r="N25" s="40"/>
      <c r="O25" s="40"/>
      <c r="P25" s="41"/>
      <c r="Q25" s="40"/>
      <c r="R25" s="40"/>
    </row>
    <row r="26" spans="1:18" ht="14" x14ac:dyDescent="0.3">
      <c r="A26" s="39"/>
      <c r="B26" s="39"/>
      <c r="C26" s="39"/>
      <c r="D26" s="39"/>
      <c r="E26" s="40"/>
      <c r="F26" s="40"/>
      <c r="G26" s="41"/>
      <c r="H26" s="40"/>
      <c r="I26" s="40"/>
      <c r="J26" s="41"/>
      <c r="K26" s="40"/>
      <c r="L26" s="40"/>
      <c r="M26" s="41"/>
      <c r="N26" s="40"/>
      <c r="O26" s="40"/>
      <c r="P26" s="41"/>
      <c r="Q26" s="40"/>
      <c r="R26" s="40"/>
    </row>
    <row r="27" spans="1:18" ht="14" x14ac:dyDescent="0.3">
      <c r="A27" s="39"/>
      <c r="B27" s="39"/>
      <c r="C27" s="39"/>
      <c r="D27" s="39"/>
      <c r="E27" s="40"/>
      <c r="F27" s="40"/>
      <c r="G27" s="41"/>
      <c r="H27" s="40"/>
      <c r="I27" s="40"/>
      <c r="J27" s="41"/>
      <c r="K27" s="40"/>
      <c r="L27" s="40"/>
      <c r="M27" s="41"/>
      <c r="N27" s="40"/>
      <c r="O27" s="40"/>
      <c r="P27" s="41"/>
      <c r="Q27" s="40"/>
      <c r="R27" s="40"/>
    </row>
    <row r="28" spans="1:18" ht="14" x14ac:dyDescent="0.3">
      <c r="A28" s="39"/>
      <c r="B28" s="39"/>
      <c r="C28" s="39"/>
      <c r="D28" s="39"/>
      <c r="E28" s="40"/>
      <c r="F28" s="40"/>
      <c r="G28" s="41"/>
      <c r="H28" s="40"/>
      <c r="I28" s="40"/>
      <c r="J28" s="41"/>
      <c r="K28" s="40"/>
      <c r="L28" s="40"/>
      <c r="M28" s="41"/>
      <c r="N28" s="40"/>
      <c r="O28" s="40"/>
      <c r="P28" s="41"/>
      <c r="Q28" s="40"/>
      <c r="R28" s="40"/>
    </row>
    <row r="29" spans="1:18" ht="14" x14ac:dyDescent="0.3">
      <c r="A29" s="39"/>
      <c r="B29" s="39"/>
      <c r="C29" s="39"/>
      <c r="D29" s="39"/>
      <c r="E29" s="40"/>
      <c r="F29" s="40"/>
      <c r="G29" s="41"/>
      <c r="H29" s="40"/>
      <c r="I29" s="40"/>
      <c r="J29" s="41"/>
      <c r="K29" s="40"/>
      <c r="L29" s="40"/>
      <c r="M29" s="41"/>
      <c r="N29" s="40"/>
      <c r="O29" s="40"/>
      <c r="P29" s="41"/>
      <c r="Q29" s="40"/>
      <c r="R29" s="40"/>
    </row>
    <row r="30" spans="1:18" ht="14" x14ac:dyDescent="0.3">
      <c r="A30" s="39"/>
      <c r="B30" s="39"/>
      <c r="C30" s="39"/>
      <c r="D30" s="39"/>
      <c r="E30" s="40"/>
      <c r="F30" s="40"/>
      <c r="G30" s="41"/>
      <c r="H30" s="40"/>
      <c r="I30" s="40"/>
      <c r="J30" s="41"/>
      <c r="K30" s="40"/>
      <c r="L30" s="40"/>
      <c r="M30" s="41"/>
      <c r="N30" s="40"/>
      <c r="O30" s="40"/>
      <c r="P30" s="41"/>
      <c r="Q30" s="40"/>
      <c r="R30" s="40"/>
    </row>
    <row r="31" spans="1:18" ht="14" x14ac:dyDescent="0.3">
      <c r="A31" s="39"/>
      <c r="B31" s="39"/>
      <c r="C31" s="39"/>
      <c r="D31" s="39"/>
      <c r="E31" s="40"/>
      <c r="F31" s="40"/>
      <c r="G31" s="41"/>
      <c r="H31" s="40"/>
      <c r="I31" s="40"/>
      <c r="J31" s="41"/>
      <c r="K31" s="40"/>
      <c r="L31" s="40"/>
      <c r="M31" s="41"/>
      <c r="N31" s="40"/>
      <c r="O31" s="40"/>
      <c r="P31" s="41"/>
      <c r="Q31" s="40"/>
      <c r="R31" s="40"/>
    </row>
    <row r="32" spans="1:18" ht="14" x14ac:dyDescent="0.3">
      <c r="A32" s="39"/>
      <c r="B32" s="39"/>
      <c r="C32" s="39"/>
      <c r="D32" s="39"/>
      <c r="E32" s="40"/>
      <c r="F32" s="40"/>
      <c r="G32" s="41"/>
      <c r="H32" s="40"/>
      <c r="I32" s="40"/>
      <c r="J32" s="41"/>
      <c r="K32" s="40"/>
      <c r="L32" s="40"/>
      <c r="M32" s="41"/>
      <c r="N32" s="40"/>
      <c r="O32" s="40"/>
      <c r="P32" s="41"/>
      <c r="Q32" s="40"/>
      <c r="R32" s="40"/>
    </row>
    <row r="33" spans="1:18" ht="14" x14ac:dyDescent="0.3">
      <c r="A33" s="39"/>
      <c r="B33" s="39"/>
      <c r="C33" s="39"/>
      <c r="D33" s="39"/>
      <c r="E33" s="40"/>
      <c r="F33" s="40"/>
      <c r="G33" s="41"/>
      <c r="H33" s="40"/>
      <c r="I33" s="40"/>
      <c r="J33" s="41"/>
      <c r="K33" s="40"/>
      <c r="L33" s="40"/>
      <c r="M33" s="41"/>
      <c r="N33" s="40"/>
      <c r="O33" s="40"/>
      <c r="P33" s="41"/>
      <c r="Q33" s="40"/>
      <c r="R33" s="40"/>
    </row>
    <row r="34" spans="1:18" ht="14" x14ac:dyDescent="0.3">
      <c r="A34" s="39"/>
      <c r="B34" s="39"/>
      <c r="C34" s="39"/>
      <c r="D34" s="39"/>
      <c r="E34" s="40"/>
      <c r="F34" s="40"/>
      <c r="G34" s="41"/>
      <c r="H34" s="40"/>
      <c r="I34" s="40"/>
      <c r="J34" s="41"/>
      <c r="K34" s="40"/>
      <c r="L34" s="40"/>
      <c r="M34" s="41"/>
      <c r="N34" s="40"/>
      <c r="O34" s="40"/>
      <c r="P34" s="41"/>
      <c r="Q34" s="40"/>
      <c r="R34" s="40"/>
    </row>
    <row r="35" spans="1:18" x14ac:dyDescent="0.25">
      <c r="A35" s="26"/>
      <c r="B35" s="26"/>
      <c r="C35" s="26"/>
      <c r="D35" s="4"/>
      <c r="E35" s="7"/>
      <c r="F35" s="7"/>
      <c r="G35" s="7"/>
      <c r="H35" s="7"/>
      <c r="I35" s="9"/>
      <c r="J35" s="7"/>
      <c r="K35" s="7"/>
      <c r="L35" s="7"/>
      <c r="M35" s="7"/>
      <c r="N35" s="7"/>
      <c r="O35" s="7"/>
      <c r="P35" s="7"/>
      <c r="Q35" s="7"/>
      <c r="R35" s="7"/>
    </row>
    <row r="36" spans="1:18" x14ac:dyDescent="0.25">
      <c r="A36" s="26"/>
      <c r="B36" s="26"/>
      <c r="C36" s="26"/>
      <c r="D36" s="4"/>
      <c r="E36" s="7"/>
      <c r="F36" s="7"/>
      <c r="G36" s="7"/>
      <c r="H36" s="7"/>
      <c r="I36" s="7"/>
      <c r="J36" s="7"/>
      <c r="K36" s="7"/>
      <c r="L36" s="7"/>
      <c r="M36" s="7"/>
      <c r="N36" s="7"/>
      <c r="O36" s="7"/>
      <c r="P36" s="7"/>
      <c r="Q36" s="7"/>
      <c r="R36" s="7"/>
    </row>
    <row r="37" spans="1:18" x14ac:dyDescent="0.25">
      <c r="A37" s="26"/>
      <c r="B37" s="26"/>
      <c r="C37" s="26"/>
      <c r="D37" s="4"/>
      <c r="E37" s="7"/>
      <c r="F37" s="7"/>
      <c r="G37" s="7"/>
      <c r="H37" s="7"/>
      <c r="I37" s="7"/>
      <c r="J37" s="7"/>
      <c r="K37" s="7"/>
      <c r="L37" s="7"/>
      <c r="M37" s="7"/>
      <c r="N37" s="7"/>
      <c r="O37" s="7"/>
      <c r="P37" s="7"/>
      <c r="Q37" s="7"/>
      <c r="R37" s="7"/>
    </row>
    <row r="38" spans="1:18" x14ac:dyDescent="0.25">
      <c r="A38" s="26"/>
      <c r="B38" s="26"/>
      <c r="C38" s="26"/>
      <c r="D38" s="4"/>
      <c r="E38" s="7"/>
      <c r="F38" s="7"/>
      <c r="G38" s="7"/>
      <c r="H38" s="7"/>
      <c r="I38" s="7"/>
      <c r="J38" s="7"/>
      <c r="K38" s="7"/>
      <c r="L38" s="10"/>
      <c r="M38" s="7"/>
      <c r="N38" s="7"/>
      <c r="O38" s="7"/>
      <c r="P38" s="7"/>
      <c r="Q38" s="7"/>
      <c r="R38" s="7"/>
    </row>
    <row r="39" spans="1:18" x14ac:dyDescent="0.25">
      <c r="A39" s="26"/>
      <c r="B39" s="26"/>
      <c r="C39" s="26"/>
      <c r="D39" s="4"/>
      <c r="E39" s="7"/>
      <c r="F39" s="7"/>
      <c r="G39" s="7"/>
      <c r="H39" s="7"/>
      <c r="I39" s="7"/>
      <c r="J39" s="7"/>
      <c r="K39" s="7"/>
      <c r="L39" s="7"/>
      <c r="M39" s="7"/>
      <c r="N39" s="7"/>
      <c r="O39" s="7"/>
      <c r="P39" s="7"/>
      <c r="Q39" s="7"/>
      <c r="R39" s="7"/>
    </row>
    <row r="40" spans="1:18" x14ac:dyDescent="0.25">
      <c r="A40" s="26"/>
      <c r="B40" s="26"/>
      <c r="C40" s="26"/>
      <c r="D40" s="4"/>
      <c r="E40" s="7"/>
      <c r="F40" s="7"/>
      <c r="G40" s="7"/>
      <c r="H40" s="7"/>
      <c r="I40" s="7"/>
      <c r="J40" s="7"/>
      <c r="K40" s="7"/>
      <c r="L40" s="7"/>
      <c r="M40" s="7"/>
      <c r="N40" s="7"/>
      <c r="O40" s="7"/>
      <c r="P40" s="7"/>
      <c r="Q40" s="7"/>
      <c r="R40" s="7"/>
    </row>
    <row r="41" spans="1:18" ht="14" x14ac:dyDescent="0.3">
      <c r="A41" s="73" t="s">
        <v>66</v>
      </c>
      <c r="B41" s="73"/>
      <c r="C41" s="73"/>
      <c r="D41" s="2"/>
      <c r="E41" s="64">
        <f>SUM(E4:E40)</f>
        <v>0</v>
      </c>
      <c r="F41" s="64">
        <f t="shared" ref="F41:R41" si="0">SUM(F4:F40)</f>
        <v>0</v>
      </c>
      <c r="G41" s="64">
        <f t="shared" si="0"/>
        <v>0</v>
      </c>
      <c r="H41" s="64">
        <f t="shared" si="0"/>
        <v>0</v>
      </c>
      <c r="I41" s="64">
        <f t="shared" si="0"/>
        <v>0</v>
      </c>
      <c r="J41" s="64">
        <f t="shared" si="0"/>
        <v>0</v>
      </c>
      <c r="K41" s="64">
        <f t="shared" si="0"/>
        <v>0</v>
      </c>
      <c r="L41" s="64">
        <f t="shared" si="0"/>
        <v>0</v>
      </c>
      <c r="M41" s="64">
        <f t="shared" si="0"/>
        <v>0</v>
      </c>
      <c r="N41" s="64">
        <f t="shared" si="0"/>
        <v>0</v>
      </c>
      <c r="O41" s="64">
        <f t="shared" si="0"/>
        <v>0</v>
      </c>
      <c r="P41" s="64">
        <f t="shared" si="0"/>
        <v>0</v>
      </c>
      <c r="Q41" s="64">
        <f t="shared" si="0"/>
        <v>0</v>
      </c>
      <c r="R41" s="64">
        <f t="shared" si="0"/>
        <v>0</v>
      </c>
    </row>
    <row r="42" spans="1:18" ht="14" x14ac:dyDescent="0.3">
      <c r="A42" s="45"/>
      <c r="B42" s="45"/>
      <c r="C42" s="45"/>
      <c r="D42" s="46"/>
      <c r="E42" s="7"/>
      <c r="F42" s="7"/>
      <c r="G42" s="7"/>
      <c r="H42" s="7"/>
      <c r="I42" s="7"/>
      <c r="J42" s="7"/>
      <c r="K42" s="7"/>
      <c r="L42" s="7"/>
      <c r="M42" s="7"/>
      <c r="N42" s="7"/>
      <c r="O42" s="7"/>
      <c r="P42" s="7"/>
      <c r="Q42" s="7"/>
      <c r="R42" s="7"/>
    </row>
    <row r="43" spans="1:18" ht="14" x14ac:dyDescent="0.3">
      <c r="A43" s="45"/>
      <c r="B43" s="45"/>
      <c r="C43" s="45"/>
      <c r="D43" s="46"/>
      <c r="E43" s="7"/>
      <c r="F43" s="7"/>
      <c r="G43" s="7"/>
      <c r="H43" s="7"/>
      <c r="I43" s="7"/>
      <c r="J43" s="7"/>
      <c r="K43" s="7"/>
      <c r="L43" s="7"/>
      <c r="M43" s="7"/>
      <c r="N43" s="7"/>
      <c r="O43" s="7"/>
      <c r="P43" s="7"/>
      <c r="Q43" s="7"/>
      <c r="R43" s="7"/>
    </row>
    <row r="44" spans="1:18" ht="14" x14ac:dyDescent="0.3">
      <c r="A44" s="45"/>
      <c r="B44" s="45"/>
      <c r="C44" s="45"/>
      <c r="D44" s="46"/>
      <c r="E44" s="7"/>
      <c r="F44" s="7"/>
      <c r="G44" s="7"/>
      <c r="H44" s="7"/>
      <c r="I44" s="7"/>
      <c r="J44" s="7"/>
      <c r="K44" s="7"/>
      <c r="L44" s="7"/>
      <c r="M44" s="7"/>
      <c r="N44" s="7"/>
      <c r="O44" s="7"/>
      <c r="P44" s="7"/>
      <c r="Q44" s="7"/>
      <c r="R44" s="7"/>
    </row>
    <row r="45" spans="1:18" x14ac:dyDescent="0.25">
      <c r="A45" s="31"/>
      <c r="B45" s="31"/>
      <c r="C45" s="31"/>
      <c r="D45" s="31"/>
      <c r="E45" s="31"/>
      <c r="F45" s="31"/>
      <c r="G45" s="31"/>
      <c r="H45" s="31"/>
      <c r="I45" s="31"/>
      <c r="J45" s="31"/>
      <c r="K45" s="31"/>
      <c r="L45" s="31"/>
      <c r="M45" s="31"/>
      <c r="N45" s="31"/>
      <c r="O45" s="31"/>
      <c r="P45" s="31"/>
      <c r="Q45" s="31"/>
      <c r="R45" s="31"/>
    </row>
    <row r="46" spans="1:18" ht="14" x14ac:dyDescent="0.3">
      <c r="A46" s="45"/>
      <c r="B46" s="45"/>
      <c r="C46" s="45"/>
      <c r="D46" s="46"/>
      <c r="E46" s="7"/>
      <c r="F46" s="7"/>
      <c r="G46" s="7"/>
      <c r="H46" s="7"/>
      <c r="I46" s="7"/>
      <c r="J46" s="7"/>
      <c r="K46" s="7"/>
      <c r="L46" s="7"/>
      <c r="M46" s="7"/>
      <c r="N46" s="7"/>
      <c r="O46" s="7"/>
      <c r="P46" s="7"/>
      <c r="Q46" s="7"/>
      <c r="R46" s="7"/>
    </row>
    <row r="47" spans="1:18" ht="14" x14ac:dyDescent="0.3">
      <c r="A47" s="45"/>
      <c r="B47" s="45"/>
      <c r="C47" s="45"/>
      <c r="D47" s="46"/>
      <c r="E47" s="7"/>
      <c r="F47" s="7"/>
      <c r="G47" s="7"/>
      <c r="H47" s="7"/>
      <c r="I47" s="7"/>
      <c r="J47" s="7"/>
      <c r="K47" s="7"/>
      <c r="L47" s="7"/>
      <c r="M47" s="7"/>
      <c r="N47" s="7"/>
      <c r="O47" s="7"/>
      <c r="P47" s="7"/>
      <c r="Q47" s="7"/>
      <c r="R47" s="7"/>
    </row>
    <row r="48" spans="1:18" ht="14" x14ac:dyDescent="0.3">
      <c r="A48" s="45"/>
      <c r="B48" s="45"/>
      <c r="C48" s="45"/>
      <c r="D48" s="46"/>
      <c r="E48" s="7"/>
      <c r="F48" s="7"/>
      <c r="G48" s="7"/>
      <c r="H48" s="7"/>
      <c r="I48" s="7"/>
      <c r="J48" s="7"/>
      <c r="K48" s="7"/>
      <c r="L48" s="7"/>
      <c r="M48" s="7"/>
      <c r="N48" s="7"/>
      <c r="O48" s="7"/>
      <c r="P48" s="7"/>
      <c r="Q48" s="7"/>
      <c r="R48" s="7"/>
    </row>
    <row r="49" spans="1:18" ht="14" x14ac:dyDescent="0.3">
      <c r="A49" s="45"/>
      <c r="B49" s="45"/>
      <c r="C49" s="45"/>
      <c r="D49" s="46"/>
      <c r="E49" s="7"/>
      <c r="F49" s="7"/>
      <c r="G49" s="7"/>
      <c r="H49" s="7"/>
      <c r="I49" s="7"/>
      <c r="J49" s="7"/>
      <c r="K49" s="7"/>
      <c r="L49" s="7"/>
      <c r="M49" s="7"/>
      <c r="N49" s="7"/>
      <c r="O49" s="7"/>
      <c r="P49" s="7"/>
      <c r="Q49" s="7"/>
      <c r="R49" s="7"/>
    </row>
    <row r="50" spans="1:18" ht="14" x14ac:dyDescent="0.3">
      <c r="A50" s="45"/>
      <c r="B50" s="45"/>
      <c r="C50" s="45"/>
      <c r="D50" s="46"/>
      <c r="E50" s="7"/>
      <c r="F50" s="7"/>
      <c r="G50" s="7"/>
      <c r="H50" s="7"/>
      <c r="I50" s="7"/>
      <c r="J50" s="7"/>
      <c r="K50" s="7"/>
      <c r="L50" s="7"/>
      <c r="M50" s="7"/>
      <c r="N50" s="7"/>
      <c r="O50" s="7"/>
      <c r="P50" s="7"/>
      <c r="Q50" s="7"/>
      <c r="R50" s="7"/>
    </row>
    <row r="51" spans="1:18" ht="14" x14ac:dyDescent="0.3">
      <c r="A51" s="45"/>
      <c r="B51" s="45"/>
      <c r="C51" s="45"/>
      <c r="D51" s="46"/>
      <c r="E51" s="7"/>
      <c r="F51" s="7"/>
      <c r="G51" s="7"/>
      <c r="H51" s="7"/>
      <c r="I51" s="7"/>
      <c r="J51" s="7"/>
      <c r="K51" s="7"/>
      <c r="L51" s="7"/>
      <c r="M51" s="7"/>
      <c r="N51" s="7"/>
      <c r="O51" s="7"/>
      <c r="P51" s="7"/>
      <c r="Q51" s="7"/>
      <c r="R51" s="7"/>
    </row>
    <row r="52" spans="1:18" ht="14" x14ac:dyDescent="0.3">
      <c r="A52" s="45"/>
      <c r="B52" s="45"/>
      <c r="C52" s="45"/>
      <c r="D52" s="46"/>
      <c r="E52" s="7"/>
      <c r="F52" s="7"/>
      <c r="G52" s="7"/>
      <c r="H52" s="7"/>
      <c r="I52" s="7"/>
      <c r="J52" s="7"/>
      <c r="K52" s="7"/>
      <c r="L52" s="7"/>
      <c r="M52" s="7"/>
      <c r="N52" s="7"/>
      <c r="O52" s="7"/>
      <c r="P52" s="7"/>
      <c r="Q52" s="7"/>
      <c r="R52" s="7"/>
    </row>
    <row r="53" spans="1:18" x14ac:dyDescent="0.25">
      <c r="A53" s="26"/>
      <c r="B53" s="26"/>
      <c r="C53" s="26"/>
      <c r="D53" s="4"/>
      <c r="E53" s="7"/>
      <c r="F53" s="7"/>
      <c r="G53" s="7"/>
      <c r="H53" s="7"/>
      <c r="I53" s="7"/>
      <c r="J53" s="7"/>
      <c r="K53" s="7"/>
      <c r="L53" s="7"/>
      <c r="M53" s="7"/>
      <c r="N53" s="7"/>
      <c r="O53" s="7"/>
      <c r="P53" s="7"/>
      <c r="Q53" s="7"/>
      <c r="R53" s="7"/>
    </row>
    <row r="54" spans="1:18" ht="14" x14ac:dyDescent="0.3">
      <c r="A54" s="73" t="s">
        <v>69</v>
      </c>
      <c r="B54" s="73"/>
      <c r="C54" s="73"/>
      <c r="D54" s="2"/>
      <c r="E54" s="64">
        <f>SUM(E42:E53)</f>
        <v>0</v>
      </c>
      <c r="F54" s="64">
        <f t="shared" ref="F54:R54" si="1">SUM(F42:F53)</f>
        <v>0</v>
      </c>
      <c r="G54" s="64">
        <f t="shared" si="1"/>
        <v>0</v>
      </c>
      <c r="H54" s="64">
        <f t="shared" si="1"/>
        <v>0</v>
      </c>
      <c r="I54" s="64">
        <f t="shared" si="1"/>
        <v>0</v>
      </c>
      <c r="J54" s="64">
        <f t="shared" si="1"/>
        <v>0</v>
      </c>
      <c r="K54" s="64">
        <f t="shared" si="1"/>
        <v>0</v>
      </c>
      <c r="L54" s="64">
        <f t="shared" si="1"/>
        <v>0</v>
      </c>
      <c r="M54" s="64">
        <f t="shared" si="1"/>
        <v>0</v>
      </c>
      <c r="N54" s="64">
        <f t="shared" si="1"/>
        <v>0</v>
      </c>
      <c r="O54" s="64">
        <f t="shared" si="1"/>
        <v>0</v>
      </c>
      <c r="P54" s="64">
        <f t="shared" si="1"/>
        <v>0</v>
      </c>
      <c r="Q54" s="64">
        <f t="shared" si="1"/>
        <v>0</v>
      </c>
      <c r="R54" s="64">
        <f t="shared" si="1"/>
        <v>0</v>
      </c>
    </row>
    <row r="55" spans="1:18" x14ac:dyDescent="0.25">
      <c r="A55" s="26"/>
      <c r="B55" s="26"/>
      <c r="C55" s="26"/>
      <c r="D55" s="4"/>
      <c r="E55" s="7"/>
      <c r="F55" s="7"/>
      <c r="G55" s="7"/>
      <c r="H55" s="7"/>
      <c r="I55" s="7"/>
      <c r="J55" s="7"/>
      <c r="K55" s="7"/>
      <c r="L55" s="7"/>
      <c r="M55" s="7"/>
      <c r="N55" s="7"/>
      <c r="O55" s="9"/>
      <c r="P55" s="7"/>
      <c r="Q55" s="7"/>
      <c r="R55" s="7"/>
    </row>
    <row r="56" spans="1:18" x14ac:dyDescent="0.25">
      <c r="A56" s="26"/>
      <c r="B56" s="26"/>
      <c r="C56" s="26"/>
      <c r="D56" s="4"/>
      <c r="E56" s="7"/>
      <c r="F56" s="7"/>
      <c r="G56" s="7"/>
      <c r="H56" s="7"/>
      <c r="I56" s="7"/>
      <c r="J56" s="7"/>
      <c r="K56" s="7"/>
      <c r="L56" s="7"/>
      <c r="M56" s="7"/>
      <c r="N56" s="7"/>
      <c r="O56" s="9"/>
      <c r="P56" s="7"/>
      <c r="Q56" s="7"/>
      <c r="R56" s="7"/>
    </row>
    <row r="57" spans="1:18" x14ac:dyDescent="0.25">
      <c r="A57" s="26"/>
      <c r="B57" s="26"/>
      <c r="C57" s="26"/>
      <c r="D57" s="4"/>
      <c r="E57" s="7"/>
      <c r="F57" s="7"/>
      <c r="G57" s="7"/>
      <c r="H57" s="7"/>
      <c r="I57" s="7"/>
      <c r="J57" s="7"/>
      <c r="K57" s="7"/>
      <c r="L57" s="7"/>
      <c r="M57" s="7"/>
      <c r="N57" s="7"/>
      <c r="O57" s="9"/>
      <c r="P57" s="7"/>
      <c r="Q57" s="7"/>
      <c r="R57" s="7"/>
    </row>
    <row r="58" spans="1:18" x14ac:dyDescent="0.25">
      <c r="A58" s="26"/>
      <c r="B58" s="26"/>
      <c r="C58" s="26"/>
      <c r="D58" s="4"/>
      <c r="E58" s="7"/>
      <c r="F58" s="7"/>
      <c r="G58" s="7"/>
      <c r="H58" s="7"/>
      <c r="I58" s="7"/>
      <c r="J58" s="7"/>
      <c r="K58" s="7"/>
      <c r="L58" s="7"/>
      <c r="M58" s="7"/>
      <c r="N58" s="7"/>
      <c r="O58" s="9"/>
      <c r="P58" s="7"/>
      <c r="Q58" s="7"/>
      <c r="R58" s="7"/>
    </row>
    <row r="59" spans="1:18" x14ac:dyDescent="0.25">
      <c r="A59" s="26"/>
      <c r="B59" s="26"/>
      <c r="C59" s="26"/>
      <c r="D59" s="4"/>
      <c r="E59" s="7"/>
      <c r="F59" s="7"/>
      <c r="G59" s="7"/>
      <c r="H59" s="7"/>
      <c r="I59" s="7"/>
      <c r="J59" s="7"/>
      <c r="K59" s="7"/>
      <c r="L59" s="7"/>
      <c r="M59" s="7"/>
      <c r="N59" s="7"/>
      <c r="O59" s="9"/>
      <c r="P59" s="7"/>
      <c r="Q59" s="7"/>
      <c r="R59" s="7"/>
    </row>
    <row r="60" spans="1:18" x14ac:dyDescent="0.25">
      <c r="A60" s="26"/>
      <c r="B60" s="26"/>
      <c r="C60" s="26"/>
      <c r="D60" s="4"/>
      <c r="E60" s="7"/>
      <c r="F60" s="7"/>
      <c r="G60" s="7"/>
      <c r="H60" s="7"/>
      <c r="I60" s="7"/>
      <c r="J60" s="7"/>
      <c r="K60" s="7"/>
      <c r="L60" s="7"/>
      <c r="M60" s="7"/>
      <c r="N60" s="7"/>
      <c r="O60" s="9"/>
      <c r="P60" s="7"/>
      <c r="Q60" s="7"/>
      <c r="R60" s="7"/>
    </row>
    <row r="61" spans="1:18" x14ac:dyDescent="0.25">
      <c r="A61" s="26"/>
      <c r="B61" s="26"/>
      <c r="C61" s="26"/>
      <c r="D61" s="4"/>
      <c r="E61" s="7"/>
      <c r="F61" s="7"/>
      <c r="G61" s="7"/>
      <c r="H61" s="7"/>
      <c r="I61" s="7"/>
      <c r="J61" s="7"/>
      <c r="K61" s="7"/>
      <c r="L61" s="7"/>
      <c r="M61" s="7"/>
      <c r="N61" s="7"/>
      <c r="O61" s="9"/>
      <c r="P61" s="7"/>
      <c r="Q61" s="7"/>
      <c r="R61" s="7"/>
    </row>
    <row r="62" spans="1:18" x14ac:dyDescent="0.25">
      <c r="A62" s="26"/>
      <c r="B62" s="26"/>
      <c r="C62" s="26"/>
      <c r="D62" s="4"/>
      <c r="E62" s="7"/>
      <c r="F62" s="7"/>
      <c r="G62" s="7"/>
      <c r="H62" s="7"/>
      <c r="I62" s="7"/>
      <c r="J62" s="7"/>
      <c r="K62" s="7"/>
      <c r="L62" s="7"/>
      <c r="M62" s="7"/>
      <c r="N62" s="7"/>
      <c r="O62" s="9"/>
      <c r="P62" s="7"/>
      <c r="Q62" s="7"/>
      <c r="R62" s="7"/>
    </row>
    <row r="63" spans="1:18" x14ac:dyDescent="0.25">
      <c r="A63" s="26"/>
      <c r="B63" s="26"/>
      <c r="C63" s="26"/>
      <c r="D63" s="4"/>
      <c r="E63" s="7"/>
      <c r="F63" s="7"/>
      <c r="G63" s="7"/>
      <c r="H63" s="7"/>
      <c r="I63" s="7"/>
      <c r="J63" s="7"/>
      <c r="K63" s="7"/>
      <c r="L63" s="7"/>
      <c r="M63" s="7"/>
      <c r="N63" s="7"/>
      <c r="O63" s="9"/>
      <c r="P63" s="7"/>
      <c r="Q63" s="7"/>
      <c r="R63" s="7"/>
    </row>
    <row r="64" spans="1:18" x14ac:dyDescent="0.25">
      <c r="A64" s="26"/>
      <c r="B64" s="26"/>
      <c r="C64" s="26"/>
      <c r="D64" s="4"/>
      <c r="E64" s="7"/>
      <c r="F64" s="7"/>
      <c r="G64" s="7"/>
      <c r="H64" s="7"/>
      <c r="I64" s="7"/>
      <c r="J64" s="7"/>
      <c r="K64" s="7"/>
      <c r="L64" s="7"/>
      <c r="M64" s="7"/>
      <c r="N64" s="7"/>
      <c r="O64" s="9"/>
      <c r="P64" s="7"/>
      <c r="Q64" s="7"/>
      <c r="R64" s="7"/>
    </row>
    <row r="65" spans="1:18" x14ac:dyDescent="0.25">
      <c r="A65" s="26"/>
      <c r="B65" s="26"/>
      <c r="C65" s="26"/>
      <c r="D65" s="4"/>
      <c r="E65" s="7"/>
      <c r="F65" s="7"/>
      <c r="G65" s="7"/>
      <c r="H65" s="7"/>
      <c r="I65" s="7"/>
      <c r="J65" s="7"/>
      <c r="K65" s="7"/>
      <c r="L65" s="7"/>
      <c r="M65" s="7"/>
      <c r="N65" s="7"/>
      <c r="O65" s="9"/>
      <c r="P65" s="7"/>
      <c r="Q65" s="7"/>
      <c r="R65" s="7"/>
    </row>
    <row r="66" spans="1:18" x14ac:dyDescent="0.25">
      <c r="A66" s="26"/>
      <c r="B66" s="26"/>
      <c r="C66" s="26"/>
      <c r="D66" s="4"/>
      <c r="E66" s="7"/>
      <c r="F66" s="7"/>
      <c r="G66" s="7"/>
      <c r="H66" s="7"/>
      <c r="I66" s="7"/>
      <c r="J66" s="7"/>
      <c r="K66" s="7"/>
      <c r="L66" s="7"/>
      <c r="M66" s="7"/>
      <c r="N66" s="7"/>
      <c r="O66" s="9"/>
      <c r="P66" s="7"/>
      <c r="Q66" s="7"/>
      <c r="R66" s="7"/>
    </row>
    <row r="67" spans="1:18" x14ac:dyDescent="0.25">
      <c r="A67" s="26"/>
      <c r="B67" s="26"/>
      <c r="C67" s="26"/>
      <c r="D67" s="4"/>
      <c r="E67" s="7"/>
      <c r="F67" s="7"/>
      <c r="G67" s="7"/>
      <c r="H67" s="7"/>
      <c r="I67" s="7"/>
      <c r="J67" s="7"/>
      <c r="K67" s="7"/>
      <c r="L67" s="7"/>
      <c r="M67" s="7"/>
      <c r="N67" s="7"/>
      <c r="O67" s="9"/>
      <c r="P67" s="7"/>
      <c r="Q67" s="7"/>
      <c r="R67" s="7"/>
    </row>
    <row r="68" spans="1:18" x14ac:dyDescent="0.25">
      <c r="A68" s="26"/>
      <c r="B68" s="26"/>
      <c r="C68" s="26"/>
      <c r="D68" s="4"/>
      <c r="E68" s="7"/>
      <c r="F68" s="7"/>
      <c r="G68" s="7"/>
      <c r="H68" s="7"/>
      <c r="I68" s="7"/>
      <c r="J68" s="7"/>
      <c r="K68" s="7"/>
      <c r="L68" s="7"/>
      <c r="M68" s="7"/>
      <c r="N68" s="7"/>
      <c r="O68" s="9"/>
      <c r="P68" s="7"/>
      <c r="Q68" s="7"/>
      <c r="R68" s="7"/>
    </row>
    <row r="69" spans="1:18" x14ac:dyDescent="0.25">
      <c r="A69" s="26"/>
      <c r="B69" s="26"/>
      <c r="C69" s="26"/>
      <c r="D69" s="4"/>
      <c r="E69" s="7"/>
      <c r="F69" s="7"/>
      <c r="G69" s="7"/>
      <c r="H69" s="7"/>
      <c r="I69" s="7"/>
      <c r="J69" s="7"/>
      <c r="K69" s="7"/>
      <c r="L69" s="7"/>
      <c r="M69" s="7"/>
      <c r="N69" s="7"/>
      <c r="O69" s="9"/>
      <c r="P69" s="7"/>
      <c r="Q69" s="7"/>
      <c r="R69" s="7"/>
    </row>
    <row r="70" spans="1:18" x14ac:dyDescent="0.25">
      <c r="A70" s="26"/>
      <c r="B70" s="26"/>
      <c r="C70" s="26"/>
      <c r="D70" s="4"/>
      <c r="E70" s="7"/>
      <c r="F70" s="7"/>
      <c r="G70" s="7"/>
      <c r="H70" s="7"/>
      <c r="I70" s="7"/>
      <c r="J70" s="7"/>
      <c r="K70" s="7"/>
      <c r="L70" s="7"/>
      <c r="M70" s="7"/>
      <c r="N70" s="7"/>
      <c r="O70" s="9"/>
      <c r="P70" s="7"/>
      <c r="Q70" s="7"/>
      <c r="R70" s="7"/>
    </row>
    <row r="71" spans="1:18" x14ac:dyDescent="0.25">
      <c r="A71" s="26"/>
      <c r="B71" s="26"/>
      <c r="C71" s="26"/>
      <c r="D71" s="4"/>
      <c r="E71" s="7"/>
      <c r="F71" s="7"/>
      <c r="G71" s="7"/>
      <c r="H71" s="7"/>
      <c r="I71" s="7"/>
      <c r="J71" s="7"/>
      <c r="K71" s="7"/>
      <c r="L71" s="7"/>
      <c r="M71" s="7"/>
      <c r="N71" s="7"/>
      <c r="O71" s="9"/>
      <c r="P71" s="7"/>
      <c r="Q71" s="7"/>
      <c r="R71" s="7"/>
    </row>
    <row r="72" spans="1:18" x14ac:dyDescent="0.25">
      <c r="A72" s="26"/>
      <c r="B72" s="26"/>
      <c r="C72" s="26"/>
      <c r="D72" s="4"/>
      <c r="E72" s="7"/>
      <c r="F72" s="7"/>
      <c r="G72" s="7"/>
      <c r="H72" s="7"/>
      <c r="I72" s="7"/>
      <c r="J72" s="7"/>
      <c r="K72" s="7"/>
      <c r="L72" s="7"/>
      <c r="M72" s="7"/>
      <c r="N72" s="7"/>
      <c r="O72" s="9"/>
      <c r="P72" s="7"/>
      <c r="Q72" s="7"/>
      <c r="R72" s="7"/>
    </row>
    <row r="73" spans="1:18" x14ac:dyDescent="0.25">
      <c r="A73" s="26"/>
      <c r="B73" s="26"/>
      <c r="C73" s="26"/>
      <c r="D73" s="4"/>
      <c r="E73" s="7"/>
      <c r="F73" s="7"/>
      <c r="G73" s="7"/>
      <c r="H73" s="7"/>
      <c r="I73" s="7"/>
      <c r="J73" s="7"/>
      <c r="K73" s="7"/>
      <c r="L73" s="7"/>
      <c r="M73" s="7"/>
      <c r="N73" s="7"/>
      <c r="O73" s="9"/>
      <c r="P73" s="7"/>
      <c r="Q73" s="7"/>
      <c r="R73" s="7"/>
    </row>
    <row r="74" spans="1:18" x14ac:dyDescent="0.25">
      <c r="A74" s="26"/>
      <c r="B74" s="26"/>
      <c r="C74" s="26"/>
      <c r="D74" s="4"/>
      <c r="E74" s="7"/>
      <c r="F74" s="7"/>
      <c r="G74" s="7"/>
      <c r="H74" s="7"/>
      <c r="I74" s="7"/>
      <c r="J74" s="7"/>
      <c r="K74" s="7"/>
      <c r="L74" s="7"/>
      <c r="M74" s="7"/>
      <c r="N74" s="7"/>
      <c r="O74" s="9"/>
      <c r="P74" s="7"/>
      <c r="Q74" s="7"/>
      <c r="R74" s="7"/>
    </row>
    <row r="75" spans="1:18" x14ac:dyDescent="0.25">
      <c r="A75" s="26"/>
      <c r="B75" s="26"/>
      <c r="C75" s="26"/>
      <c r="D75" s="4"/>
      <c r="E75" s="7"/>
      <c r="F75" s="7"/>
      <c r="G75" s="7"/>
      <c r="H75" s="7"/>
      <c r="I75" s="7"/>
      <c r="J75" s="7"/>
      <c r="K75" s="7"/>
      <c r="L75" s="7"/>
      <c r="M75" s="7"/>
      <c r="N75" s="7"/>
      <c r="O75" s="9"/>
      <c r="P75" s="7"/>
      <c r="Q75" s="7"/>
      <c r="R75" s="7"/>
    </row>
    <row r="76" spans="1:18" x14ac:dyDescent="0.25">
      <c r="A76" s="26"/>
      <c r="B76" s="26"/>
      <c r="C76" s="26"/>
      <c r="D76" s="4"/>
      <c r="E76" s="7"/>
      <c r="F76" s="7"/>
      <c r="G76" s="7"/>
      <c r="H76" s="7"/>
      <c r="I76" s="7"/>
      <c r="J76" s="7"/>
      <c r="K76" s="7"/>
      <c r="L76" s="7"/>
      <c r="M76" s="7"/>
      <c r="N76" s="7"/>
      <c r="O76" s="9"/>
      <c r="P76" s="7"/>
      <c r="Q76" s="7"/>
      <c r="R76" s="7"/>
    </row>
    <row r="77" spans="1:18" x14ac:dyDescent="0.25">
      <c r="A77" s="26"/>
      <c r="B77" s="26"/>
      <c r="C77" s="26"/>
      <c r="D77" s="4"/>
      <c r="E77" s="7"/>
      <c r="F77" s="7"/>
      <c r="G77" s="7"/>
      <c r="H77" s="7"/>
      <c r="I77" s="7"/>
      <c r="J77" s="7"/>
      <c r="K77" s="7"/>
      <c r="L77" s="7"/>
      <c r="M77" s="7"/>
      <c r="N77" s="7"/>
      <c r="O77" s="9"/>
      <c r="P77" s="7"/>
      <c r="Q77" s="7"/>
      <c r="R77" s="7"/>
    </row>
    <row r="78" spans="1:18" x14ac:dyDescent="0.25">
      <c r="A78" s="26"/>
      <c r="B78" s="26"/>
      <c r="C78" s="26"/>
      <c r="D78" s="4"/>
      <c r="E78" s="7"/>
      <c r="F78" s="7"/>
      <c r="G78" s="7"/>
      <c r="H78" s="7"/>
      <c r="I78" s="7"/>
      <c r="J78" s="7"/>
      <c r="K78" s="7"/>
      <c r="L78" s="7"/>
      <c r="M78" s="7"/>
      <c r="N78" s="7"/>
      <c r="O78" s="9"/>
      <c r="P78" s="7"/>
      <c r="Q78" s="7"/>
      <c r="R78" s="7"/>
    </row>
    <row r="79" spans="1:18" x14ac:dyDescent="0.25">
      <c r="A79" s="26"/>
      <c r="B79" s="26"/>
      <c r="C79" s="26"/>
      <c r="D79" s="4"/>
      <c r="E79" s="7"/>
      <c r="F79" s="7"/>
      <c r="G79" s="7"/>
      <c r="H79" s="7"/>
      <c r="I79" s="7"/>
      <c r="J79" s="7"/>
      <c r="K79" s="7"/>
      <c r="L79" s="7"/>
      <c r="M79" s="7"/>
      <c r="N79" s="7"/>
      <c r="O79" s="9"/>
      <c r="P79" s="7"/>
      <c r="Q79" s="7"/>
      <c r="R79" s="7"/>
    </row>
    <row r="80" spans="1:18" x14ac:dyDescent="0.25">
      <c r="A80" s="26"/>
      <c r="B80" s="26"/>
      <c r="C80" s="26"/>
      <c r="D80" s="4"/>
      <c r="E80" s="7"/>
      <c r="F80" s="7"/>
      <c r="G80" s="7"/>
      <c r="H80" s="7"/>
      <c r="I80" s="7"/>
      <c r="J80" s="7"/>
      <c r="K80" s="7"/>
      <c r="L80" s="7"/>
      <c r="M80" s="7"/>
      <c r="N80" s="7"/>
      <c r="O80" s="7"/>
      <c r="P80" s="7"/>
      <c r="Q80" s="7"/>
      <c r="R80" s="7"/>
    </row>
    <row r="81" spans="1:18" x14ac:dyDescent="0.25">
      <c r="A81" s="26"/>
      <c r="B81" s="26"/>
      <c r="C81" s="26"/>
      <c r="D81" s="4"/>
      <c r="E81" s="7"/>
      <c r="F81" s="7"/>
      <c r="G81" s="7"/>
      <c r="H81" s="7"/>
      <c r="I81" s="7"/>
      <c r="J81" s="7"/>
      <c r="K81" s="7"/>
      <c r="L81" s="9"/>
      <c r="M81" s="7"/>
      <c r="N81" s="7"/>
      <c r="O81" s="7"/>
      <c r="P81" s="7"/>
      <c r="Q81" s="7"/>
      <c r="R81" s="7"/>
    </row>
    <row r="82" spans="1:18" ht="14" x14ac:dyDescent="0.3">
      <c r="A82" s="73" t="s">
        <v>74</v>
      </c>
      <c r="B82" s="73"/>
      <c r="C82" s="73"/>
      <c r="D82" s="2"/>
      <c r="E82" s="64">
        <f>SUM(E55:E81)</f>
        <v>0</v>
      </c>
      <c r="F82" s="64">
        <f t="shared" ref="F82:R82" si="2">SUM(F55:F81)</f>
        <v>0</v>
      </c>
      <c r="G82" s="64">
        <f t="shared" si="2"/>
        <v>0</v>
      </c>
      <c r="H82" s="64">
        <f t="shared" si="2"/>
        <v>0</v>
      </c>
      <c r="I82" s="64">
        <f t="shared" si="2"/>
        <v>0</v>
      </c>
      <c r="J82" s="64">
        <f t="shared" si="2"/>
        <v>0</v>
      </c>
      <c r="K82" s="64">
        <f t="shared" si="2"/>
        <v>0</v>
      </c>
      <c r="L82" s="64">
        <f t="shared" si="2"/>
        <v>0</v>
      </c>
      <c r="M82" s="64">
        <f t="shared" si="2"/>
        <v>0</v>
      </c>
      <c r="N82" s="64">
        <f t="shared" si="2"/>
        <v>0</v>
      </c>
      <c r="O82" s="64">
        <f t="shared" si="2"/>
        <v>0</v>
      </c>
      <c r="P82" s="64">
        <f t="shared" si="2"/>
        <v>0</v>
      </c>
      <c r="Q82" s="64">
        <f t="shared" si="2"/>
        <v>0</v>
      </c>
      <c r="R82" s="64">
        <f t="shared" si="2"/>
        <v>0</v>
      </c>
    </row>
    <row r="83" spans="1:18" ht="14" x14ac:dyDescent="0.3">
      <c r="A83" s="45"/>
      <c r="B83" s="45"/>
      <c r="C83" s="45"/>
      <c r="D83" s="46"/>
      <c r="E83" s="7"/>
      <c r="F83" s="7"/>
      <c r="G83" s="7"/>
      <c r="H83" s="7"/>
      <c r="I83" s="7"/>
      <c r="J83" s="7"/>
      <c r="K83" s="7"/>
      <c r="L83" s="7"/>
      <c r="M83" s="7"/>
      <c r="N83" s="7"/>
      <c r="O83" s="7"/>
      <c r="P83" s="7"/>
      <c r="Q83" s="7"/>
      <c r="R83" s="7"/>
    </row>
    <row r="84" spans="1:18" ht="14" x14ac:dyDescent="0.3">
      <c r="A84" s="45"/>
      <c r="B84" s="45"/>
      <c r="C84" s="45"/>
      <c r="D84" s="46"/>
      <c r="E84" s="7"/>
      <c r="F84" s="7"/>
      <c r="G84" s="7"/>
      <c r="H84" s="7"/>
      <c r="I84" s="7"/>
      <c r="J84" s="7"/>
      <c r="K84" s="7"/>
      <c r="L84" s="7"/>
      <c r="M84" s="7"/>
      <c r="N84" s="7"/>
      <c r="O84" s="7"/>
      <c r="P84" s="7"/>
      <c r="Q84" s="7"/>
      <c r="R84" s="7"/>
    </row>
    <row r="85" spans="1:18" ht="14" x14ac:dyDescent="0.3">
      <c r="A85" s="45"/>
      <c r="B85" s="45"/>
      <c r="C85" s="45"/>
      <c r="D85" s="46"/>
      <c r="E85" s="7"/>
      <c r="F85" s="7"/>
      <c r="G85" s="7"/>
      <c r="H85" s="7"/>
      <c r="I85" s="7"/>
      <c r="J85" s="7"/>
      <c r="K85" s="7"/>
      <c r="L85" s="7"/>
      <c r="M85" s="7"/>
      <c r="N85" s="7"/>
      <c r="O85" s="7"/>
      <c r="P85" s="7"/>
      <c r="Q85" s="7"/>
      <c r="R85" s="7"/>
    </row>
    <row r="86" spans="1:18" ht="14" x14ac:dyDescent="0.3">
      <c r="A86" s="45"/>
      <c r="B86" s="45"/>
      <c r="C86" s="45"/>
      <c r="D86" s="46"/>
      <c r="E86" s="7"/>
      <c r="F86" s="7"/>
      <c r="G86" s="7"/>
      <c r="H86" s="7"/>
      <c r="I86" s="7"/>
      <c r="J86" s="7"/>
      <c r="K86" s="7"/>
      <c r="L86" s="7"/>
      <c r="M86" s="7"/>
      <c r="N86" s="7"/>
      <c r="O86" s="7"/>
      <c r="P86" s="7"/>
      <c r="Q86" s="7"/>
      <c r="R86" s="7"/>
    </row>
    <row r="87" spans="1:18" ht="14" x14ac:dyDescent="0.3">
      <c r="A87" s="45"/>
      <c r="B87" s="45"/>
      <c r="C87" s="45"/>
      <c r="D87" s="46"/>
      <c r="E87" s="7"/>
      <c r="F87" s="7"/>
      <c r="G87" s="7"/>
      <c r="H87" s="7"/>
      <c r="I87" s="7"/>
      <c r="J87" s="7"/>
      <c r="K87" s="7"/>
      <c r="L87" s="7"/>
      <c r="M87" s="7"/>
      <c r="N87" s="7"/>
      <c r="O87" s="7"/>
      <c r="P87" s="7"/>
      <c r="Q87" s="7"/>
      <c r="R87" s="7"/>
    </row>
    <row r="88" spans="1:18" ht="14" x14ac:dyDescent="0.3">
      <c r="A88" s="45"/>
      <c r="B88" s="45"/>
      <c r="C88" s="45"/>
      <c r="D88" s="46"/>
      <c r="E88" s="7"/>
      <c r="F88" s="7"/>
      <c r="G88" s="7"/>
      <c r="H88" s="7"/>
      <c r="I88" s="7"/>
      <c r="J88" s="7"/>
      <c r="K88" s="7"/>
      <c r="L88" s="7"/>
      <c r="M88" s="7"/>
      <c r="N88" s="7"/>
      <c r="O88" s="7"/>
      <c r="P88" s="7"/>
      <c r="Q88" s="7"/>
      <c r="R88" s="7"/>
    </row>
    <row r="89" spans="1:18" ht="14" x14ac:dyDescent="0.3">
      <c r="A89" s="45"/>
      <c r="B89" s="45"/>
      <c r="C89" s="45"/>
      <c r="D89" s="46"/>
      <c r="E89" s="7"/>
      <c r="F89" s="7"/>
      <c r="G89" s="7"/>
      <c r="H89" s="7"/>
      <c r="I89" s="7"/>
      <c r="J89" s="7"/>
      <c r="K89" s="7"/>
      <c r="L89" s="7"/>
      <c r="M89" s="7"/>
      <c r="N89" s="7"/>
      <c r="O89" s="7"/>
      <c r="P89" s="7"/>
      <c r="Q89" s="7"/>
      <c r="R89" s="7"/>
    </row>
    <row r="90" spans="1:18" ht="14" x14ac:dyDescent="0.3">
      <c r="A90" s="45"/>
      <c r="B90" s="45"/>
      <c r="C90" s="45"/>
      <c r="D90" s="46"/>
      <c r="E90" s="7"/>
      <c r="F90" s="7"/>
      <c r="G90" s="7"/>
      <c r="H90" s="7"/>
      <c r="I90" s="7"/>
      <c r="J90" s="7"/>
      <c r="K90" s="7"/>
      <c r="L90" s="7"/>
      <c r="M90" s="7"/>
      <c r="N90" s="7"/>
      <c r="O90" s="7"/>
      <c r="P90" s="7"/>
      <c r="Q90" s="7"/>
      <c r="R90" s="7"/>
    </row>
    <row r="91" spans="1:18" ht="14" x14ac:dyDescent="0.3">
      <c r="A91" s="45"/>
      <c r="B91" s="45"/>
      <c r="C91" s="45"/>
      <c r="D91" s="46"/>
      <c r="E91" s="7"/>
      <c r="F91" s="7"/>
      <c r="G91" s="7"/>
      <c r="H91" s="7"/>
      <c r="I91" s="7"/>
      <c r="J91" s="7"/>
      <c r="K91" s="7"/>
      <c r="L91" s="7"/>
      <c r="M91" s="7"/>
      <c r="N91" s="7"/>
      <c r="O91" s="7"/>
      <c r="P91" s="7"/>
      <c r="Q91" s="7"/>
      <c r="R91" s="7"/>
    </row>
    <row r="92" spans="1:18" ht="14" x14ac:dyDescent="0.3">
      <c r="A92" s="73" t="s">
        <v>314</v>
      </c>
      <c r="B92" s="73"/>
      <c r="C92" s="73"/>
      <c r="D92" s="2"/>
      <c r="E92" s="64">
        <f>SUM(E83:E91)</f>
        <v>0</v>
      </c>
      <c r="F92" s="64">
        <f t="shared" ref="F92:R92" si="3">SUM(F83:F91)</f>
        <v>0</v>
      </c>
      <c r="G92" s="64">
        <f t="shared" si="3"/>
        <v>0</v>
      </c>
      <c r="H92" s="64">
        <f t="shared" si="3"/>
        <v>0</v>
      </c>
      <c r="I92" s="64">
        <f t="shared" si="3"/>
        <v>0</v>
      </c>
      <c r="J92" s="64">
        <f t="shared" si="3"/>
        <v>0</v>
      </c>
      <c r="K92" s="64">
        <f t="shared" si="3"/>
        <v>0</v>
      </c>
      <c r="L92" s="64">
        <f t="shared" si="3"/>
        <v>0</v>
      </c>
      <c r="M92" s="64">
        <f t="shared" si="3"/>
        <v>0</v>
      </c>
      <c r="N92" s="64">
        <f t="shared" si="3"/>
        <v>0</v>
      </c>
      <c r="O92" s="64">
        <f t="shared" si="3"/>
        <v>0</v>
      </c>
      <c r="P92" s="64">
        <f t="shared" si="3"/>
        <v>0</v>
      </c>
      <c r="Q92" s="64">
        <f t="shared" si="3"/>
        <v>0</v>
      </c>
      <c r="R92" s="64">
        <f t="shared" si="3"/>
        <v>0</v>
      </c>
    </row>
    <row r="93" spans="1:18" ht="14" x14ac:dyDescent="0.3">
      <c r="A93" s="45"/>
      <c r="B93" s="45"/>
      <c r="C93" s="45"/>
      <c r="D93" s="46"/>
      <c r="E93" s="7"/>
      <c r="F93" s="7"/>
      <c r="G93" s="7"/>
      <c r="H93" s="7"/>
      <c r="I93" s="7"/>
      <c r="J93" s="7"/>
      <c r="K93" s="7"/>
      <c r="L93" s="7"/>
      <c r="M93" s="7"/>
      <c r="N93" s="7"/>
      <c r="O93" s="7"/>
      <c r="P93" s="7"/>
      <c r="Q93" s="7"/>
      <c r="R93" s="7"/>
    </row>
    <row r="94" spans="1:18" ht="14" x14ac:dyDescent="0.3">
      <c r="A94" s="45"/>
      <c r="B94" s="45"/>
      <c r="C94" s="45"/>
      <c r="D94" s="46"/>
      <c r="E94" s="7"/>
      <c r="F94" s="7"/>
      <c r="G94" s="7"/>
      <c r="H94" s="7"/>
      <c r="I94" s="7"/>
      <c r="J94" s="7"/>
      <c r="K94" s="7"/>
      <c r="L94" s="7"/>
      <c r="M94" s="7"/>
      <c r="N94" s="7"/>
      <c r="O94" s="7"/>
      <c r="P94" s="7"/>
      <c r="Q94" s="7"/>
      <c r="R94" s="7"/>
    </row>
    <row r="95" spans="1:18" ht="14" x14ac:dyDescent="0.3">
      <c r="A95" s="45"/>
      <c r="B95" s="45"/>
      <c r="C95" s="45"/>
      <c r="D95" s="46"/>
      <c r="E95" s="7"/>
      <c r="F95" s="7"/>
      <c r="G95" s="7"/>
      <c r="H95" s="7"/>
      <c r="I95" s="7"/>
      <c r="J95" s="7"/>
      <c r="K95" s="7"/>
      <c r="L95" s="7"/>
      <c r="M95" s="7"/>
      <c r="N95" s="7"/>
      <c r="O95" s="7"/>
      <c r="P95" s="7"/>
      <c r="Q95" s="7"/>
      <c r="R95" s="7"/>
    </row>
    <row r="96" spans="1:18" ht="14" x14ac:dyDescent="0.3">
      <c r="A96" s="45"/>
      <c r="B96" s="45"/>
      <c r="C96" s="45"/>
      <c r="D96" s="46"/>
      <c r="E96" s="7"/>
      <c r="F96" s="7"/>
      <c r="G96" s="7"/>
      <c r="H96" s="7"/>
      <c r="I96" s="7"/>
      <c r="J96" s="7"/>
      <c r="K96" s="7"/>
      <c r="L96" s="7"/>
      <c r="M96" s="7"/>
      <c r="N96" s="7"/>
      <c r="O96" s="7"/>
      <c r="P96" s="7"/>
      <c r="Q96" s="7"/>
      <c r="R96" s="7"/>
    </row>
    <row r="97" spans="1:18" ht="14" x14ac:dyDescent="0.3">
      <c r="A97" s="45"/>
      <c r="B97" s="45"/>
      <c r="C97" s="45"/>
      <c r="D97" s="46"/>
      <c r="E97" s="7"/>
      <c r="F97" s="7"/>
      <c r="G97" s="7"/>
      <c r="H97" s="7"/>
      <c r="I97" s="7"/>
      <c r="J97" s="7"/>
      <c r="K97" s="7"/>
      <c r="L97" s="7"/>
      <c r="M97" s="7"/>
      <c r="N97" s="7"/>
      <c r="O97" s="7"/>
      <c r="P97" s="7"/>
      <c r="Q97" s="7"/>
      <c r="R97" s="7"/>
    </row>
    <row r="98" spans="1:18" ht="14" x14ac:dyDescent="0.3">
      <c r="A98" s="45"/>
      <c r="B98" s="45"/>
      <c r="C98" s="45"/>
      <c r="D98" s="46"/>
      <c r="E98" s="7"/>
      <c r="F98" s="7"/>
      <c r="G98" s="7"/>
      <c r="H98" s="7"/>
      <c r="I98" s="7"/>
      <c r="J98" s="7"/>
      <c r="K98" s="7"/>
      <c r="L98" s="7"/>
      <c r="M98" s="7"/>
      <c r="N98" s="7"/>
      <c r="O98" s="7"/>
      <c r="P98" s="7"/>
      <c r="Q98" s="7"/>
      <c r="R98" s="7"/>
    </row>
    <row r="99" spans="1:18" ht="14" x14ac:dyDescent="0.3">
      <c r="A99" s="45"/>
      <c r="B99" s="45"/>
      <c r="C99" s="45"/>
      <c r="D99" s="46"/>
      <c r="E99" s="7"/>
      <c r="F99" s="7"/>
      <c r="G99" s="7"/>
      <c r="H99" s="7"/>
      <c r="I99" s="7"/>
      <c r="J99" s="7"/>
      <c r="K99" s="7"/>
      <c r="L99" s="7"/>
      <c r="M99" s="7"/>
      <c r="N99" s="7"/>
      <c r="O99" s="7"/>
      <c r="P99" s="7"/>
      <c r="Q99" s="7"/>
      <c r="R99" s="7"/>
    </row>
    <row r="100" spans="1:18" ht="14" x14ac:dyDescent="0.3">
      <c r="A100" s="45"/>
      <c r="B100" s="45"/>
      <c r="C100" s="45"/>
      <c r="D100" s="46"/>
      <c r="E100" s="7"/>
      <c r="F100" s="7"/>
      <c r="G100" s="7"/>
      <c r="H100" s="7"/>
      <c r="I100" s="7"/>
      <c r="J100" s="7"/>
      <c r="K100" s="7"/>
      <c r="L100" s="7"/>
      <c r="M100" s="7"/>
      <c r="N100" s="7"/>
      <c r="O100" s="7"/>
      <c r="P100" s="7"/>
      <c r="Q100" s="7"/>
      <c r="R100" s="7"/>
    </row>
    <row r="101" spans="1:18" ht="14" x14ac:dyDescent="0.3">
      <c r="A101" s="73" t="s">
        <v>315</v>
      </c>
      <c r="B101" s="73"/>
      <c r="C101" s="73"/>
      <c r="D101" s="2"/>
      <c r="E101" s="64">
        <f>SUM(E93:E100)</f>
        <v>0</v>
      </c>
      <c r="F101" s="64">
        <f t="shared" ref="F101:R101" si="4">SUM(F93:F100)</f>
        <v>0</v>
      </c>
      <c r="G101" s="64">
        <f t="shared" si="4"/>
        <v>0</v>
      </c>
      <c r="H101" s="64">
        <f t="shared" si="4"/>
        <v>0</v>
      </c>
      <c r="I101" s="64">
        <f t="shared" si="4"/>
        <v>0</v>
      </c>
      <c r="J101" s="64">
        <f t="shared" si="4"/>
        <v>0</v>
      </c>
      <c r="K101" s="64">
        <f t="shared" si="4"/>
        <v>0</v>
      </c>
      <c r="L101" s="64">
        <f t="shared" si="4"/>
        <v>0</v>
      </c>
      <c r="M101" s="64">
        <f t="shared" si="4"/>
        <v>0</v>
      </c>
      <c r="N101" s="64">
        <f t="shared" si="4"/>
        <v>0</v>
      </c>
      <c r="O101" s="64">
        <f t="shared" si="4"/>
        <v>0</v>
      </c>
      <c r="P101" s="64">
        <f t="shared" si="4"/>
        <v>0</v>
      </c>
      <c r="Q101" s="64">
        <f t="shared" si="4"/>
        <v>0</v>
      </c>
      <c r="R101" s="64">
        <f t="shared" si="4"/>
        <v>0</v>
      </c>
    </row>
    <row r="102" spans="1:18" ht="14" x14ac:dyDescent="0.3">
      <c r="A102" s="45"/>
      <c r="B102" s="45"/>
      <c r="C102" s="45"/>
      <c r="D102" s="46"/>
      <c r="E102" s="7"/>
      <c r="F102" s="7"/>
      <c r="G102" s="7"/>
      <c r="H102" s="7"/>
      <c r="I102" s="7"/>
      <c r="J102" s="7"/>
      <c r="K102" s="7"/>
      <c r="L102" s="7"/>
      <c r="M102" s="7"/>
      <c r="N102" s="7"/>
      <c r="O102" s="7"/>
      <c r="P102" s="7"/>
      <c r="Q102" s="7"/>
      <c r="R102" s="7"/>
    </row>
    <row r="103" spans="1:18" ht="14" x14ac:dyDescent="0.3">
      <c r="A103" s="45"/>
      <c r="B103" s="45"/>
      <c r="C103" s="45"/>
      <c r="D103" s="46"/>
      <c r="E103" s="7"/>
      <c r="F103" s="7"/>
      <c r="G103" s="7"/>
      <c r="H103" s="7"/>
      <c r="I103" s="7"/>
      <c r="J103" s="7"/>
      <c r="K103" s="7"/>
      <c r="L103" s="7"/>
      <c r="M103" s="7"/>
      <c r="N103" s="7"/>
      <c r="O103" s="7"/>
      <c r="P103" s="7"/>
      <c r="Q103" s="7"/>
      <c r="R103" s="7"/>
    </row>
    <row r="104" spans="1:18" ht="14" x14ac:dyDescent="0.3">
      <c r="A104" s="45"/>
      <c r="B104" s="45"/>
      <c r="C104" s="45"/>
      <c r="D104" s="46"/>
      <c r="E104" s="7"/>
      <c r="F104" s="7"/>
      <c r="G104" s="7"/>
      <c r="H104" s="7"/>
      <c r="I104" s="7"/>
      <c r="J104" s="7"/>
      <c r="K104" s="7"/>
      <c r="L104" s="7"/>
      <c r="M104" s="7"/>
      <c r="N104" s="7"/>
      <c r="O104" s="7"/>
      <c r="P104" s="7"/>
      <c r="Q104" s="7"/>
      <c r="R104" s="7"/>
    </row>
    <row r="105" spans="1:18" ht="14" x14ac:dyDescent="0.3">
      <c r="A105" s="45"/>
      <c r="B105" s="45"/>
      <c r="C105" s="45"/>
      <c r="D105" s="46"/>
      <c r="E105" s="7"/>
      <c r="F105" s="7"/>
      <c r="G105" s="7"/>
      <c r="H105" s="7"/>
      <c r="I105" s="7"/>
      <c r="J105" s="7"/>
      <c r="K105" s="7"/>
      <c r="L105" s="7"/>
      <c r="M105" s="7"/>
      <c r="N105" s="7"/>
      <c r="O105" s="7"/>
      <c r="P105" s="7"/>
      <c r="Q105" s="7"/>
      <c r="R105" s="7"/>
    </row>
    <row r="106" spans="1:18" ht="14" x14ac:dyDescent="0.3">
      <c r="A106" s="45"/>
      <c r="B106" s="45"/>
      <c r="C106" s="45"/>
      <c r="D106" s="46"/>
      <c r="E106" s="7"/>
      <c r="F106" s="7"/>
      <c r="G106" s="7"/>
      <c r="H106" s="7"/>
      <c r="I106" s="7"/>
      <c r="J106" s="7"/>
      <c r="K106" s="7"/>
      <c r="L106" s="7"/>
      <c r="M106" s="7"/>
      <c r="N106" s="7"/>
      <c r="O106" s="7"/>
      <c r="P106" s="7"/>
      <c r="Q106" s="7"/>
      <c r="R106" s="7"/>
    </row>
    <row r="107" spans="1:18" ht="14" x14ac:dyDescent="0.3">
      <c r="A107" s="45"/>
      <c r="B107" s="45"/>
      <c r="C107" s="45"/>
      <c r="D107" s="46"/>
      <c r="E107" s="7"/>
      <c r="F107" s="7"/>
      <c r="G107" s="7"/>
      <c r="H107" s="7"/>
      <c r="I107" s="7"/>
      <c r="J107" s="7"/>
      <c r="K107" s="7"/>
      <c r="L107" s="7"/>
      <c r="M107" s="7"/>
      <c r="N107" s="7"/>
      <c r="O107" s="7"/>
      <c r="P107" s="7"/>
      <c r="Q107" s="7"/>
      <c r="R107" s="7"/>
    </row>
    <row r="108" spans="1:18" ht="14" x14ac:dyDescent="0.3">
      <c r="A108" s="45"/>
      <c r="B108" s="45"/>
      <c r="C108" s="45"/>
      <c r="D108" s="46"/>
      <c r="E108" s="7"/>
      <c r="F108" s="7"/>
      <c r="G108" s="7"/>
      <c r="H108" s="7"/>
      <c r="I108" s="7"/>
      <c r="J108" s="7"/>
      <c r="K108" s="7"/>
      <c r="L108" s="7"/>
      <c r="M108" s="7"/>
      <c r="N108" s="7"/>
      <c r="O108" s="7"/>
      <c r="P108" s="7"/>
      <c r="Q108" s="7"/>
      <c r="R108" s="7"/>
    </row>
    <row r="109" spans="1:18" ht="14" x14ac:dyDescent="0.3">
      <c r="A109" s="45"/>
      <c r="B109" s="45"/>
      <c r="C109" s="45"/>
      <c r="D109" s="46"/>
      <c r="E109" s="7"/>
      <c r="F109" s="7"/>
      <c r="G109" s="7"/>
      <c r="H109" s="7"/>
      <c r="I109" s="7"/>
      <c r="J109" s="7"/>
      <c r="K109" s="7"/>
      <c r="L109" s="7"/>
      <c r="M109" s="7"/>
      <c r="N109" s="7"/>
      <c r="O109" s="7"/>
      <c r="P109" s="7"/>
      <c r="Q109" s="7"/>
      <c r="R109" s="7"/>
    </row>
    <row r="110" spans="1:18" ht="14" x14ac:dyDescent="0.3">
      <c r="A110" s="45"/>
      <c r="B110" s="45"/>
      <c r="C110" s="45"/>
      <c r="D110" s="46"/>
      <c r="E110" s="7"/>
      <c r="F110" s="7"/>
      <c r="G110" s="7"/>
      <c r="H110" s="7"/>
      <c r="I110" s="7"/>
      <c r="J110" s="7"/>
      <c r="K110" s="7"/>
      <c r="L110" s="7"/>
      <c r="M110" s="7"/>
      <c r="N110" s="7"/>
      <c r="O110" s="7"/>
      <c r="P110" s="7"/>
      <c r="Q110" s="7"/>
      <c r="R110" s="7"/>
    </row>
    <row r="111" spans="1:18" ht="14" x14ac:dyDescent="0.3">
      <c r="A111" s="45"/>
      <c r="B111" s="45"/>
      <c r="C111" s="45"/>
      <c r="D111" s="46"/>
      <c r="E111" s="7"/>
      <c r="F111" s="7"/>
      <c r="G111" s="7"/>
      <c r="H111" s="7"/>
      <c r="I111" s="7"/>
      <c r="J111" s="7"/>
      <c r="K111" s="7"/>
      <c r="L111" s="7"/>
      <c r="M111" s="7"/>
      <c r="N111" s="7"/>
      <c r="O111" s="7"/>
      <c r="P111" s="7"/>
      <c r="Q111" s="7"/>
      <c r="R111" s="7"/>
    </row>
    <row r="112" spans="1:18" x14ac:dyDescent="0.25">
      <c r="A112" s="26"/>
      <c r="B112" s="26"/>
      <c r="C112" s="26"/>
      <c r="D112" s="4"/>
      <c r="E112" s="7"/>
      <c r="F112" s="7"/>
      <c r="G112" s="7"/>
      <c r="H112" s="7"/>
      <c r="I112" s="7"/>
      <c r="J112" s="7"/>
      <c r="K112" s="7"/>
      <c r="L112" s="7"/>
      <c r="M112" s="7"/>
      <c r="N112" s="7"/>
      <c r="O112" s="7"/>
      <c r="P112" s="7"/>
      <c r="Q112" s="7"/>
      <c r="R112" s="7"/>
    </row>
    <row r="113" spans="1:27" ht="14" x14ac:dyDescent="0.3">
      <c r="A113" s="76" t="s">
        <v>77</v>
      </c>
      <c r="B113" s="76"/>
      <c r="C113" s="76"/>
      <c r="D113" s="2"/>
      <c r="E113" s="64">
        <f>SUM(E102:E112)</f>
        <v>0</v>
      </c>
      <c r="F113" s="64">
        <f t="shared" ref="F113:R113" si="5">SUM(F102:F112)</f>
        <v>0</v>
      </c>
      <c r="G113" s="64">
        <f t="shared" si="5"/>
        <v>0</v>
      </c>
      <c r="H113" s="64">
        <f t="shared" si="5"/>
        <v>0</v>
      </c>
      <c r="I113" s="64">
        <f t="shared" si="5"/>
        <v>0</v>
      </c>
      <c r="J113" s="64">
        <f t="shared" si="5"/>
        <v>0</v>
      </c>
      <c r="K113" s="64">
        <f t="shared" si="5"/>
        <v>0</v>
      </c>
      <c r="L113" s="64">
        <f t="shared" si="5"/>
        <v>0</v>
      </c>
      <c r="M113" s="64">
        <f t="shared" si="5"/>
        <v>0</v>
      </c>
      <c r="N113" s="64">
        <f t="shared" si="5"/>
        <v>0</v>
      </c>
      <c r="O113" s="64">
        <f t="shared" si="5"/>
        <v>0</v>
      </c>
      <c r="P113" s="64">
        <f t="shared" si="5"/>
        <v>0</v>
      </c>
      <c r="Q113" s="64">
        <f t="shared" si="5"/>
        <v>0</v>
      </c>
      <c r="R113" s="64">
        <f t="shared" si="5"/>
        <v>0</v>
      </c>
    </row>
    <row r="114" spans="1:27" ht="14" x14ac:dyDescent="0.3">
      <c r="A114" s="2"/>
      <c r="B114" s="2"/>
      <c r="C114" s="2"/>
      <c r="D114" s="2"/>
      <c r="E114" s="8"/>
      <c r="F114" s="8"/>
      <c r="G114" s="8"/>
      <c r="H114" s="8"/>
      <c r="I114" s="8"/>
      <c r="J114" s="8"/>
      <c r="K114" s="8"/>
      <c r="L114" s="8"/>
      <c r="M114" s="8"/>
      <c r="N114" s="8"/>
      <c r="O114" s="8"/>
      <c r="P114" s="8"/>
      <c r="Q114" s="8"/>
      <c r="R114" s="8"/>
    </row>
    <row r="115" spans="1:27" ht="14" x14ac:dyDescent="0.3">
      <c r="A115" s="76" t="s">
        <v>50</v>
      </c>
      <c r="B115" s="76"/>
      <c r="C115" s="76"/>
      <c r="D115" s="2"/>
      <c r="E115" s="38">
        <f>SUM(E113,E101,E92,E82,E54,E41)</f>
        <v>0</v>
      </c>
      <c r="F115" s="38">
        <f t="shared" ref="F115:R115" si="6">SUM(F113,F101,F92,F82,F54,F41)</f>
        <v>0</v>
      </c>
      <c r="G115" s="38">
        <f t="shared" si="6"/>
        <v>0</v>
      </c>
      <c r="H115" s="38">
        <f t="shared" si="6"/>
        <v>0</v>
      </c>
      <c r="I115" s="38">
        <f t="shared" si="6"/>
        <v>0</v>
      </c>
      <c r="J115" s="38">
        <f t="shared" si="6"/>
        <v>0</v>
      </c>
      <c r="K115" s="38">
        <f t="shared" si="6"/>
        <v>0</v>
      </c>
      <c r="L115" s="38">
        <f t="shared" si="6"/>
        <v>0</v>
      </c>
      <c r="M115" s="38">
        <f t="shared" si="6"/>
        <v>0</v>
      </c>
      <c r="N115" s="38">
        <f t="shared" si="6"/>
        <v>0</v>
      </c>
      <c r="O115" s="38">
        <f t="shared" si="6"/>
        <v>0</v>
      </c>
      <c r="P115" s="38">
        <f t="shared" si="6"/>
        <v>0</v>
      </c>
      <c r="Q115" s="38">
        <f t="shared" si="6"/>
        <v>0</v>
      </c>
      <c r="R115" s="38">
        <f t="shared" si="6"/>
        <v>0</v>
      </c>
    </row>
    <row r="117" spans="1:27" ht="13" x14ac:dyDescent="0.3">
      <c r="E117" s="30" t="s">
        <v>273</v>
      </c>
      <c r="I117" s="30" t="s">
        <v>83</v>
      </c>
      <c r="J117" s="30"/>
      <c r="L117" s="30" t="s">
        <v>84</v>
      </c>
      <c r="M117" s="30"/>
      <c r="O117" s="30" t="s">
        <v>85</v>
      </c>
      <c r="P117" s="30"/>
      <c r="R117" s="30" t="s">
        <v>86</v>
      </c>
      <c r="S117" s="30"/>
      <c r="T117" s="30"/>
    </row>
    <row r="118" spans="1:27" ht="13" x14ac:dyDescent="0.3">
      <c r="E118" s="30" t="s">
        <v>274</v>
      </c>
      <c r="G118" s="12">
        <f>SUM(G115-E115)</f>
        <v>0</v>
      </c>
      <c r="I118" s="30" t="s">
        <v>274</v>
      </c>
      <c r="J118" s="35">
        <f>SUM(J115-H115)</f>
        <v>0</v>
      </c>
      <c r="L118" s="30" t="s">
        <v>274</v>
      </c>
      <c r="M118" s="35">
        <f>SUM(M115-K115)</f>
        <v>0</v>
      </c>
      <c r="O118" s="30" t="s">
        <v>274</v>
      </c>
      <c r="P118" s="35">
        <f>SUM(P115-N115)</f>
        <v>0</v>
      </c>
      <c r="R118" s="30" t="s">
        <v>274</v>
      </c>
      <c r="S118" s="30"/>
      <c r="T118" s="35">
        <f>SUM(Q115-P115)</f>
        <v>0</v>
      </c>
    </row>
    <row r="120" spans="1:27" ht="13" x14ac:dyDescent="0.3">
      <c r="I120" s="30" t="s">
        <v>275</v>
      </c>
      <c r="J120" s="35">
        <f>SUM(J118,G118)</f>
        <v>0</v>
      </c>
      <c r="L120" s="30" t="s">
        <v>275</v>
      </c>
      <c r="M120" s="35">
        <f>SUM(M118,J118,G118)</f>
        <v>0</v>
      </c>
      <c r="O120" s="30" t="s">
        <v>275</v>
      </c>
      <c r="P120" s="35">
        <f>SUM(P118,M118,J118,G118)</f>
        <v>0</v>
      </c>
      <c r="R120" s="42" t="s">
        <v>275</v>
      </c>
      <c r="S120" s="42"/>
      <c r="T120" s="43">
        <f>SUM(T118,P118,M118,J118,G118)</f>
        <v>0</v>
      </c>
      <c r="U120" s="44"/>
      <c r="V120" s="42" t="s">
        <v>316</v>
      </c>
      <c r="W120" s="44"/>
      <c r="X120" s="44"/>
      <c r="Y120" s="44"/>
      <c r="Z120" s="44"/>
      <c r="AA120" s="44"/>
    </row>
    <row r="124" spans="1:27" x14ac:dyDescent="0.25">
      <c r="O124" s="12"/>
    </row>
  </sheetData>
  <mergeCells count="11">
    <mergeCell ref="D2:D3"/>
    <mergeCell ref="A41:C41"/>
    <mergeCell ref="A54:C54"/>
    <mergeCell ref="A82:C82"/>
    <mergeCell ref="A113:C113"/>
    <mergeCell ref="A115:C115"/>
    <mergeCell ref="A2:A3"/>
    <mergeCell ref="B2:B3"/>
    <mergeCell ref="C2:C3"/>
    <mergeCell ref="A92:C92"/>
    <mergeCell ref="A101:C10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7A569-603E-4BC5-AF2A-097DCBB87CA3}">
  <sheetPr>
    <tabColor theme="0"/>
  </sheetPr>
  <dimension ref="A2:I64"/>
  <sheetViews>
    <sheetView topLeftCell="A33" workbookViewId="0">
      <selection activeCell="E53" sqref="E53"/>
    </sheetView>
  </sheetViews>
  <sheetFormatPr defaultRowHeight="12.5" x14ac:dyDescent="0.25"/>
  <cols>
    <col min="1" max="1" width="26.7265625" customWidth="1"/>
    <col min="3" max="3" width="10" customWidth="1"/>
    <col min="8" max="8" width="29.1796875" customWidth="1"/>
  </cols>
  <sheetData>
    <row r="2" spans="1:8" ht="13" x14ac:dyDescent="0.3">
      <c r="A2" s="36" t="s">
        <v>277</v>
      </c>
      <c r="B2" s="16"/>
      <c r="C2" s="16"/>
      <c r="D2" s="16"/>
    </row>
    <row r="3" spans="1:8" x14ac:dyDescent="0.25">
      <c r="A3" s="5"/>
    </row>
    <row r="4" spans="1:8" ht="13" x14ac:dyDescent="0.3">
      <c r="A4" s="31"/>
      <c r="B4" s="82" t="s">
        <v>278</v>
      </c>
      <c r="C4" s="82"/>
      <c r="D4" s="82" t="s">
        <v>279</v>
      </c>
      <c r="E4" s="82"/>
      <c r="F4" s="82" t="s">
        <v>280</v>
      </c>
      <c r="G4" s="82"/>
      <c r="H4" s="80" t="s">
        <v>264</v>
      </c>
    </row>
    <row r="5" spans="1:8" ht="26" x14ac:dyDescent="0.3">
      <c r="A5" s="31"/>
      <c r="B5" s="47" t="s">
        <v>281</v>
      </c>
      <c r="C5" s="47" t="s">
        <v>282</v>
      </c>
      <c r="D5" s="47" t="s">
        <v>281</v>
      </c>
      <c r="E5" s="47" t="s">
        <v>282</v>
      </c>
      <c r="F5" s="47" t="s">
        <v>281</v>
      </c>
      <c r="G5" s="47" t="s">
        <v>282</v>
      </c>
      <c r="H5" s="81"/>
    </row>
    <row r="6" spans="1:8" x14ac:dyDescent="0.25">
      <c r="A6" s="48" t="s">
        <v>145</v>
      </c>
      <c r="B6" s="31"/>
      <c r="C6" s="7">
        <f>WORKINGS!E41</f>
        <v>0</v>
      </c>
      <c r="D6" s="31"/>
      <c r="E6" s="7">
        <f>WORKINGS!G41</f>
        <v>0</v>
      </c>
      <c r="F6" s="50">
        <f>SUM(D6-B6)</f>
        <v>0</v>
      </c>
      <c r="G6" s="50">
        <f>SUM(E6-C6)</f>
        <v>0</v>
      </c>
      <c r="H6" s="31"/>
    </row>
    <row r="7" spans="1:8" x14ac:dyDescent="0.25">
      <c r="A7" s="48" t="s">
        <v>68</v>
      </c>
      <c r="B7" s="31"/>
      <c r="C7" s="7">
        <f>WORKINGS!E54</f>
        <v>0</v>
      </c>
      <c r="D7" s="31"/>
      <c r="E7" s="7">
        <f>WORKINGS!G54</f>
        <v>0</v>
      </c>
      <c r="F7" s="50">
        <f t="shared" ref="F7:G11" si="0">SUM(D7-B7)</f>
        <v>0</v>
      </c>
      <c r="G7" s="50">
        <f t="shared" si="0"/>
        <v>0</v>
      </c>
      <c r="H7" s="31"/>
    </row>
    <row r="8" spans="1:8" x14ac:dyDescent="0.25">
      <c r="A8" s="48" t="s">
        <v>150</v>
      </c>
      <c r="B8" s="31"/>
      <c r="C8" s="7">
        <f>WORKINGS!E82</f>
        <v>0</v>
      </c>
      <c r="D8" s="31"/>
      <c r="E8" s="7">
        <f>WORKINGS!G82</f>
        <v>0</v>
      </c>
      <c r="F8" s="50">
        <f t="shared" si="0"/>
        <v>0</v>
      </c>
      <c r="G8" s="50">
        <f t="shared" si="0"/>
        <v>0</v>
      </c>
      <c r="H8" s="52"/>
    </row>
    <row r="9" spans="1:8" x14ac:dyDescent="0.25">
      <c r="A9" s="48" t="s">
        <v>152</v>
      </c>
      <c r="B9" s="31"/>
      <c r="C9" s="7">
        <f>WORKINGS!E92</f>
        <v>0</v>
      </c>
      <c r="D9" s="31"/>
      <c r="E9" s="7">
        <f>WORKINGS!G92</f>
        <v>0</v>
      </c>
      <c r="F9" s="50">
        <f t="shared" si="0"/>
        <v>0</v>
      </c>
      <c r="G9" s="50">
        <f t="shared" si="0"/>
        <v>0</v>
      </c>
      <c r="H9" s="31"/>
    </row>
    <row r="10" spans="1:8" x14ac:dyDescent="0.25">
      <c r="A10" s="48" t="s">
        <v>284</v>
      </c>
      <c r="B10" s="31"/>
      <c r="C10" s="7">
        <f>WORKINGS!E101</f>
        <v>0</v>
      </c>
      <c r="D10" s="31"/>
      <c r="E10" s="7">
        <f>WORKINGS!G101</f>
        <v>0</v>
      </c>
      <c r="F10" s="50">
        <f t="shared" si="0"/>
        <v>0</v>
      </c>
      <c r="G10" s="50">
        <f t="shared" si="0"/>
        <v>0</v>
      </c>
      <c r="H10" s="31"/>
    </row>
    <row r="11" spans="1:8" x14ac:dyDescent="0.25">
      <c r="A11" s="48" t="s">
        <v>156</v>
      </c>
      <c r="B11" s="31"/>
      <c r="C11" s="7">
        <f>WORKINGS!E113</f>
        <v>0</v>
      </c>
      <c r="D11" s="31"/>
      <c r="E11" s="7">
        <f>WORKINGS!G113</f>
        <v>0</v>
      </c>
      <c r="F11" s="50">
        <f t="shared" si="0"/>
        <v>0</v>
      </c>
      <c r="G11" s="50">
        <f t="shared" si="0"/>
        <v>0</v>
      </c>
      <c r="H11" s="31"/>
    </row>
    <row r="12" spans="1:8" ht="13" x14ac:dyDescent="0.3">
      <c r="A12" s="40" t="s">
        <v>50</v>
      </c>
      <c r="B12" s="40">
        <f>SUM(B6:B11)</f>
        <v>0</v>
      </c>
      <c r="C12" s="49">
        <f t="shared" ref="C12:G12" si="1">SUM(C6:C11)</f>
        <v>0</v>
      </c>
      <c r="D12" s="40">
        <f t="shared" si="1"/>
        <v>0</v>
      </c>
      <c r="E12" s="49">
        <f t="shared" si="1"/>
        <v>0</v>
      </c>
      <c r="F12" s="51">
        <f t="shared" si="1"/>
        <v>0</v>
      </c>
      <c r="G12" s="51">
        <f t="shared" si="1"/>
        <v>0</v>
      </c>
      <c r="H12" s="31"/>
    </row>
    <row r="13" spans="1:8" ht="13" x14ac:dyDescent="0.3">
      <c r="A13" s="30"/>
      <c r="B13" s="30"/>
      <c r="C13" s="35"/>
      <c r="D13" s="30"/>
      <c r="E13" s="35"/>
      <c r="F13" s="30"/>
      <c r="G13" s="35"/>
    </row>
    <row r="15" spans="1:8" ht="13" x14ac:dyDescent="0.3">
      <c r="A15" s="31"/>
      <c r="B15" s="82" t="s">
        <v>278</v>
      </c>
      <c r="C15" s="82"/>
      <c r="D15" s="82" t="s">
        <v>279</v>
      </c>
      <c r="E15" s="82"/>
      <c r="F15" s="82" t="s">
        <v>280</v>
      </c>
      <c r="G15" s="82"/>
      <c r="H15" s="80" t="s">
        <v>264</v>
      </c>
    </row>
    <row r="16" spans="1:8" ht="26" x14ac:dyDescent="0.3">
      <c r="A16" s="31"/>
      <c r="B16" s="47" t="s">
        <v>285</v>
      </c>
      <c r="C16" s="47" t="s">
        <v>286</v>
      </c>
      <c r="D16" s="47" t="s">
        <v>285</v>
      </c>
      <c r="E16" s="47" t="s">
        <v>286</v>
      </c>
      <c r="F16" s="47" t="s">
        <v>285</v>
      </c>
      <c r="G16" s="47" t="s">
        <v>286</v>
      </c>
      <c r="H16" s="81"/>
    </row>
    <row r="17" spans="1:8" x14ac:dyDescent="0.25">
      <c r="A17" s="48" t="s">
        <v>145</v>
      </c>
      <c r="B17" s="31"/>
      <c r="C17" s="7">
        <f>WORKINGS!H41</f>
        <v>0</v>
      </c>
      <c r="D17" s="31"/>
      <c r="E17" s="7">
        <f>WORKINGS!J41</f>
        <v>0</v>
      </c>
      <c r="F17" s="50">
        <f>SUM(D17-B17)</f>
        <v>0</v>
      </c>
      <c r="G17" s="50">
        <f>SUM(E17-C17)</f>
        <v>0</v>
      </c>
      <c r="H17" s="48"/>
    </row>
    <row r="18" spans="1:8" x14ac:dyDescent="0.25">
      <c r="A18" s="48" t="s">
        <v>68</v>
      </c>
      <c r="B18" s="31"/>
      <c r="C18" s="7">
        <f>WORKINGS!H54</f>
        <v>0</v>
      </c>
      <c r="D18" s="31"/>
      <c r="E18" s="7">
        <f>WORKINGS!J54</f>
        <v>0</v>
      </c>
      <c r="F18" s="50">
        <f t="shared" ref="F18:G22" si="2">SUM(D18-B18)</f>
        <v>0</v>
      </c>
      <c r="G18" s="50">
        <f t="shared" si="2"/>
        <v>0</v>
      </c>
      <c r="H18" s="31"/>
    </row>
    <row r="19" spans="1:8" x14ac:dyDescent="0.25">
      <c r="A19" s="48" t="s">
        <v>150</v>
      </c>
      <c r="B19" s="31"/>
      <c r="C19" s="7">
        <f>WORKINGS!H82</f>
        <v>0</v>
      </c>
      <c r="D19" s="31"/>
      <c r="E19" s="7">
        <f>WORKINGS!J82</f>
        <v>0</v>
      </c>
      <c r="F19" s="50">
        <f t="shared" si="2"/>
        <v>0</v>
      </c>
      <c r="G19" s="50">
        <f t="shared" si="2"/>
        <v>0</v>
      </c>
      <c r="H19" s="31"/>
    </row>
    <row r="20" spans="1:8" x14ac:dyDescent="0.25">
      <c r="A20" s="48" t="s">
        <v>152</v>
      </c>
      <c r="B20" s="31"/>
      <c r="C20" s="7">
        <f>WORKINGS!H92</f>
        <v>0</v>
      </c>
      <c r="D20" s="31"/>
      <c r="E20" s="7">
        <f>WORKINGS!J92</f>
        <v>0</v>
      </c>
      <c r="F20" s="50">
        <f t="shared" si="2"/>
        <v>0</v>
      </c>
      <c r="G20" s="50">
        <f t="shared" si="2"/>
        <v>0</v>
      </c>
      <c r="H20" s="31"/>
    </row>
    <row r="21" spans="1:8" x14ac:dyDescent="0.25">
      <c r="A21" s="48" t="s">
        <v>284</v>
      </c>
      <c r="B21" s="31"/>
      <c r="C21" s="7">
        <f>WORKINGS!H101</f>
        <v>0</v>
      </c>
      <c r="D21" s="31"/>
      <c r="E21" s="7">
        <f>WORKINGS!J101</f>
        <v>0</v>
      </c>
      <c r="F21" s="50">
        <f t="shared" si="2"/>
        <v>0</v>
      </c>
      <c r="G21" s="50">
        <f t="shared" si="2"/>
        <v>0</v>
      </c>
      <c r="H21" s="31"/>
    </row>
    <row r="22" spans="1:8" x14ac:dyDescent="0.25">
      <c r="A22" s="48" t="s">
        <v>156</v>
      </c>
      <c r="B22" s="31"/>
      <c r="C22" s="7">
        <f>WORKINGS!H113</f>
        <v>0</v>
      </c>
      <c r="D22" s="31"/>
      <c r="E22" s="7">
        <f>WORKINGS!J113</f>
        <v>0</v>
      </c>
      <c r="F22" s="50">
        <f t="shared" si="2"/>
        <v>0</v>
      </c>
      <c r="G22" s="50">
        <f t="shared" si="2"/>
        <v>0</v>
      </c>
      <c r="H22" s="48"/>
    </row>
    <row r="23" spans="1:8" ht="13" x14ac:dyDescent="0.3">
      <c r="A23" s="40" t="s">
        <v>50</v>
      </c>
      <c r="B23" s="40">
        <f>SUM(B17:B22)</f>
        <v>0</v>
      </c>
      <c r="C23" s="49">
        <f t="shared" ref="C23:G23" si="3">SUM(C17:C22)</f>
        <v>0</v>
      </c>
      <c r="D23" s="40">
        <f t="shared" si="3"/>
        <v>0</v>
      </c>
      <c r="E23" s="49">
        <f t="shared" si="3"/>
        <v>0</v>
      </c>
      <c r="F23" s="51">
        <f t="shared" si="3"/>
        <v>0</v>
      </c>
      <c r="G23" s="51">
        <f t="shared" si="3"/>
        <v>0</v>
      </c>
      <c r="H23" s="31"/>
    </row>
    <row r="26" spans="1:8" ht="13" x14ac:dyDescent="0.3">
      <c r="A26" s="31"/>
      <c r="B26" s="82" t="s">
        <v>278</v>
      </c>
      <c r="C26" s="82"/>
      <c r="D26" s="82" t="s">
        <v>279</v>
      </c>
      <c r="E26" s="82"/>
      <c r="F26" s="82" t="s">
        <v>280</v>
      </c>
      <c r="G26" s="82"/>
      <c r="H26" s="80" t="s">
        <v>264</v>
      </c>
    </row>
    <row r="27" spans="1:8" ht="26" x14ac:dyDescent="0.3">
      <c r="A27" s="31"/>
      <c r="B27" s="47" t="s">
        <v>289</v>
      </c>
      <c r="C27" s="47" t="s">
        <v>290</v>
      </c>
      <c r="D27" s="47" t="s">
        <v>289</v>
      </c>
      <c r="E27" s="47" t="s">
        <v>290</v>
      </c>
      <c r="F27" s="47" t="s">
        <v>289</v>
      </c>
      <c r="G27" s="47" t="s">
        <v>290</v>
      </c>
      <c r="H27" s="81"/>
    </row>
    <row r="28" spans="1:8" x14ac:dyDescent="0.25">
      <c r="A28" s="48" t="s">
        <v>145</v>
      </c>
      <c r="B28" s="31"/>
      <c r="C28" s="7">
        <f>WORKINGS!K41</f>
        <v>0</v>
      </c>
      <c r="D28" s="31"/>
      <c r="E28" s="7">
        <f>WORKINGS!M41</f>
        <v>0</v>
      </c>
      <c r="F28" s="50">
        <f>SUM(D28-B28)</f>
        <v>0</v>
      </c>
      <c r="G28" s="50">
        <f>SUM(E28-C28)</f>
        <v>0</v>
      </c>
      <c r="H28" s="48"/>
    </row>
    <row r="29" spans="1:8" x14ac:dyDescent="0.25">
      <c r="A29" s="48" t="s">
        <v>68</v>
      </c>
      <c r="B29" s="31"/>
      <c r="C29" s="7">
        <f>WORKINGS!K54</f>
        <v>0</v>
      </c>
      <c r="D29" s="31"/>
      <c r="E29" s="7">
        <f>WORKINGS!M54</f>
        <v>0</v>
      </c>
      <c r="F29" s="50">
        <f t="shared" ref="F29:G33" si="4">SUM(D29-B29)</f>
        <v>0</v>
      </c>
      <c r="G29" s="50">
        <f t="shared" si="4"/>
        <v>0</v>
      </c>
      <c r="H29" s="31"/>
    </row>
    <row r="30" spans="1:8" x14ac:dyDescent="0.25">
      <c r="A30" s="48" t="s">
        <v>150</v>
      </c>
      <c r="B30" s="31"/>
      <c r="C30" s="7">
        <f>WORKINGS!K82</f>
        <v>0</v>
      </c>
      <c r="D30" s="31"/>
      <c r="E30" s="7">
        <f>WORKINGS!M82</f>
        <v>0</v>
      </c>
      <c r="F30" s="50">
        <f t="shared" si="4"/>
        <v>0</v>
      </c>
      <c r="G30" s="50">
        <f t="shared" si="4"/>
        <v>0</v>
      </c>
      <c r="H30" s="48"/>
    </row>
    <row r="31" spans="1:8" x14ac:dyDescent="0.25">
      <c r="A31" s="48" t="s">
        <v>152</v>
      </c>
      <c r="B31" s="31"/>
      <c r="C31" s="7">
        <f>WORKINGS!K92</f>
        <v>0</v>
      </c>
      <c r="D31" s="31"/>
      <c r="E31" s="7">
        <f>WORKINGS!M92</f>
        <v>0</v>
      </c>
      <c r="F31" s="50">
        <f t="shared" si="4"/>
        <v>0</v>
      </c>
      <c r="G31" s="50">
        <f t="shared" si="4"/>
        <v>0</v>
      </c>
      <c r="H31" s="31"/>
    </row>
    <row r="32" spans="1:8" x14ac:dyDescent="0.25">
      <c r="A32" s="48" t="s">
        <v>284</v>
      </c>
      <c r="B32" s="31"/>
      <c r="C32" s="7">
        <f>WORKINGS!K101</f>
        <v>0</v>
      </c>
      <c r="D32" s="31"/>
      <c r="E32" s="7">
        <f>WORKINGS!M101</f>
        <v>0</v>
      </c>
      <c r="F32" s="50">
        <f t="shared" si="4"/>
        <v>0</v>
      </c>
      <c r="G32" s="50">
        <f t="shared" si="4"/>
        <v>0</v>
      </c>
      <c r="H32" s="31"/>
    </row>
    <row r="33" spans="1:9" x14ac:dyDescent="0.25">
      <c r="A33" s="48" t="s">
        <v>156</v>
      </c>
      <c r="B33" s="31"/>
      <c r="C33" s="7">
        <f>WORKINGS!K113</f>
        <v>0</v>
      </c>
      <c r="D33" s="31"/>
      <c r="E33" s="7">
        <f>WORKINGS!M113</f>
        <v>0</v>
      </c>
      <c r="F33" s="50">
        <f t="shared" si="4"/>
        <v>0</v>
      </c>
      <c r="G33" s="50">
        <f t="shared" si="4"/>
        <v>0</v>
      </c>
      <c r="H33" s="31"/>
    </row>
    <row r="34" spans="1:9" ht="13" x14ac:dyDescent="0.3">
      <c r="A34" s="40" t="s">
        <v>50</v>
      </c>
      <c r="B34" s="40">
        <f>SUM(B28:B33)</f>
        <v>0</v>
      </c>
      <c r="C34" s="49">
        <f t="shared" ref="C34:G34" si="5">SUM(C28:C33)</f>
        <v>0</v>
      </c>
      <c r="D34" s="40">
        <f t="shared" si="5"/>
        <v>0</v>
      </c>
      <c r="E34" s="49">
        <f t="shared" si="5"/>
        <v>0</v>
      </c>
      <c r="F34" s="51">
        <f t="shared" si="5"/>
        <v>0</v>
      </c>
      <c r="G34" s="51">
        <f t="shared" si="5"/>
        <v>0</v>
      </c>
      <c r="H34" s="31"/>
    </row>
    <row r="35" spans="1:9" x14ac:dyDescent="0.25">
      <c r="I35" s="12"/>
    </row>
    <row r="37" spans="1:9" ht="13" x14ac:dyDescent="0.3">
      <c r="A37" s="31"/>
      <c r="B37" s="82" t="s">
        <v>278</v>
      </c>
      <c r="C37" s="82"/>
      <c r="D37" s="82" t="s">
        <v>279</v>
      </c>
      <c r="E37" s="82"/>
      <c r="F37" s="82" t="s">
        <v>280</v>
      </c>
      <c r="G37" s="82"/>
      <c r="H37" s="80" t="s">
        <v>264</v>
      </c>
    </row>
    <row r="38" spans="1:9" ht="26" x14ac:dyDescent="0.3">
      <c r="A38" s="31"/>
      <c r="B38" s="47" t="s">
        <v>293</v>
      </c>
      <c r="C38" s="47" t="s">
        <v>294</v>
      </c>
      <c r="D38" s="47" t="s">
        <v>293</v>
      </c>
      <c r="E38" s="47" t="s">
        <v>294</v>
      </c>
      <c r="F38" s="47" t="s">
        <v>293</v>
      </c>
      <c r="G38" s="47" t="s">
        <v>294</v>
      </c>
      <c r="H38" s="81"/>
    </row>
    <row r="39" spans="1:9" x14ac:dyDescent="0.25">
      <c r="A39" s="48" t="s">
        <v>145</v>
      </c>
      <c r="B39" s="31"/>
      <c r="C39" s="7">
        <f>WORKINGS!N41</f>
        <v>0</v>
      </c>
      <c r="D39" s="31"/>
      <c r="E39" s="7">
        <f>WORKINGS!P41</f>
        <v>0</v>
      </c>
      <c r="F39" s="50">
        <f>SUM(D39-B39)</f>
        <v>0</v>
      </c>
      <c r="G39" s="50">
        <f>SUM(E39-C39)</f>
        <v>0</v>
      </c>
      <c r="H39" s="31"/>
    </row>
    <row r="40" spans="1:9" x14ac:dyDescent="0.25">
      <c r="A40" s="48" t="s">
        <v>68</v>
      </c>
      <c r="B40" s="31"/>
      <c r="C40" s="7">
        <f>WORKINGS!N54</f>
        <v>0</v>
      </c>
      <c r="D40" s="31"/>
      <c r="E40" s="7">
        <f>WORKINGS!P54</f>
        <v>0</v>
      </c>
      <c r="F40" s="50">
        <f t="shared" ref="F40:G44" si="6">SUM(D40-B40)</f>
        <v>0</v>
      </c>
      <c r="G40" s="50">
        <f t="shared" si="6"/>
        <v>0</v>
      </c>
      <c r="H40" s="31"/>
    </row>
    <row r="41" spans="1:9" x14ac:dyDescent="0.25">
      <c r="A41" s="48" t="s">
        <v>150</v>
      </c>
      <c r="B41" s="31"/>
      <c r="C41" s="7">
        <f>WORKINGS!N82</f>
        <v>0</v>
      </c>
      <c r="D41" s="31"/>
      <c r="E41" s="7">
        <f>WORKINGS!P82</f>
        <v>0</v>
      </c>
      <c r="F41" s="50">
        <f t="shared" si="6"/>
        <v>0</v>
      </c>
      <c r="G41" s="50">
        <f t="shared" si="6"/>
        <v>0</v>
      </c>
      <c r="H41" s="48"/>
    </row>
    <row r="42" spans="1:9" x14ac:dyDescent="0.25">
      <c r="A42" s="48" t="s">
        <v>152</v>
      </c>
      <c r="B42" s="31"/>
      <c r="C42" s="7">
        <f>WORKINGS!N92</f>
        <v>0</v>
      </c>
      <c r="D42" s="31"/>
      <c r="E42" s="7">
        <f>WORKINGS!P92</f>
        <v>0</v>
      </c>
      <c r="F42" s="50">
        <f t="shared" si="6"/>
        <v>0</v>
      </c>
      <c r="G42" s="50">
        <f t="shared" si="6"/>
        <v>0</v>
      </c>
      <c r="H42" s="31"/>
    </row>
    <row r="43" spans="1:9" x14ac:dyDescent="0.25">
      <c r="A43" s="48" t="s">
        <v>284</v>
      </c>
      <c r="B43" s="31"/>
      <c r="C43" s="7">
        <f>WORKINGS!N101</f>
        <v>0</v>
      </c>
      <c r="D43" s="31"/>
      <c r="E43" s="7">
        <f>WORKINGS!P101</f>
        <v>0</v>
      </c>
      <c r="F43" s="50">
        <f t="shared" si="6"/>
        <v>0</v>
      </c>
      <c r="G43" s="50">
        <f t="shared" si="6"/>
        <v>0</v>
      </c>
      <c r="H43" s="31"/>
    </row>
    <row r="44" spans="1:9" x14ac:dyDescent="0.25">
      <c r="A44" s="48" t="s">
        <v>156</v>
      </c>
      <c r="B44" s="31"/>
      <c r="C44" s="7">
        <f>WORKINGS!N113</f>
        <v>0</v>
      </c>
      <c r="D44" s="31"/>
      <c r="E44" s="7">
        <f>WORKINGS!P113</f>
        <v>0</v>
      </c>
      <c r="F44" s="50">
        <f t="shared" si="6"/>
        <v>0</v>
      </c>
      <c r="G44" s="50">
        <f t="shared" si="6"/>
        <v>0</v>
      </c>
      <c r="H44" s="31"/>
    </row>
    <row r="45" spans="1:9" ht="13" x14ac:dyDescent="0.3">
      <c r="A45" s="40" t="s">
        <v>50</v>
      </c>
      <c r="B45" s="40">
        <f>SUM(B39:B44)</f>
        <v>0</v>
      </c>
      <c r="C45" s="49">
        <f t="shared" ref="C45:G45" si="7">SUM(C39:C44)</f>
        <v>0</v>
      </c>
      <c r="D45" s="40">
        <f t="shared" si="7"/>
        <v>0</v>
      </c>
      <c r="E45" s="49">
        <f t="shared" si="7"/>
        <v>0</v>
      </c>
      <c r="F45" s="51">
        <f t="shared" si="7"/>
        <v>0</v>
      </c>
      <c r="G45" s="51">
        <f t="shared" si="7"/>
        <v>0</v>
      </c>
      <c r="H45" s="31"/>
    </row>
    <row r="48" spans="1:9" ht="13" x14ac:dyDescent="0.3">
      <c r="A48" s="31"/>
      <c r="B48" s="82" t="s">
        <v>279</v>
      </c>
      <c r="C48" s="82"/>
      <c r="D48" s="82" t="s">
        <v>278</v>
      </c>
      <c r="E48" s="82"/>
      <c r="F48" s="82" t="s">
        <v>280</v>
      </c>
      <c r="G48" s="82"/>
      <c r="H48" s="80" t="s">
        <v>264</v>
      </c>
    </row>
    <row r="49" spans="1:8" ht="26" x14ac:dyDescent="0.3">
      <c r="A49" s="31"/>
      <c r="B49" s="47" t="s">
        <v>293</v>
      </c>
      <c r="C49" s="47" t="s">
        <v>294</v>
      </c>
      <c r="D49" s="47" t="s">
        <v>296</v>
      </c>
      <c r="E49" s="47" t="s">
        <v>297</v>
      </c>
      <c r="F49" s="47" t="s">
        <v>296</v>
      </c>
      <c r="G49" s="47" t="s">
        <v>297</v>
      </c>
      <c r="H49" s="81"/>
    </row>
    <row r="50" spans="1:8" x14ac:dyDescent="0.25">
      <c r="A50" s="48" t="s">
        <v>145</v>
      </c>
      <c r="B50" s="7"/>
      <c r="C50" s="7">
        <f>WORKINGS!P41</f>
        <v>0</v>
      </c>
      <c r="D50" s="31"/>
      <c r="E50" s="7">
        <f>WORKINGS!Q41</f>
        <v>0</v>
      </c>
      <c r="F50" s="50">
        <f>SUM(D50-B50)</f>
        <v>0</v>
      </c>
      <c r="G50" s="50">
        <f>SUM(E50-C50)</f>
        <v>0</v>
      </c>
      <c r="H50" s="48"/>
    </row>
    <row r="51" spans="1:8" x14ac:dyDescent="0.25">
      <c r="A51" s="48" t="s">
        <v>68</v>
      </c>
      <c r="B51" s="31"/>
      <c r="C51" s="7">
        <f>WORKINGS!P54</f>
        <v>0</v>
      </c>
      <c r="D51" s="31"/>
      <c r="E51" s="7">
        <f>WORKINGS!Q54</f>
        <v>0</v>
      </c>
      <c r="F51" s="50">
        <f t="shared" ref="F51:G55" si="8">SUM(D51-B51)</f>
        <v>0</v>
      </c>
      <c r="G51" s="50">
        <f t="shared" si="8"/>
        <v>0</v>
      </c>
      <c r="H51" s="48"/>
    </row>
    <row r="52" spans="1:8" x14ac:dyDescent="0.25">
      <c r="A52" s="48" t="s">
        <v>150</v>
      </c>
      <c r="B52" s="31"/>
      <c r="C52" s="7">
        <f>WORKINGS!P82</f>
        <v>0</v>
      </c>
      <c r="D52" s="31"/>
      <c r="E52" s="7">
        <f>WORKINGS!Q82</f>
        <v>0</v>
      </c>
      <c r="F52" s="50">
        <f t="shared" si="8"/>
        <v>0</v>
      </c>
      <c r="G52" s="50">
        <f t="shared" si="8"/>
        <v>0</v>
      </c>
      <c r="H52" s="48"/>
    </row>
    <row r="53" spans="1:8" x14ac:dyDescent="0.25">
      <c r="A53" s="48" t="s">
        <v>152</v>
      </c>
      <c r="B53" s="31"/>
      <c r="C53" s="7">
        <f>WORKINGS!P92</f>
        <v>0</v>
      </c>
      <c r="D53" s="31"/>
      <c r="E53" s="7">
        <f>WORKINGS!Q92</f>
        <v>0</v>
      </c>
      <c r="F53" s="50">
        <f t="shared" si="8"/>
        <v>0</v>
      </c>
      <c r="G53" s="50">
        <f t="shared" si="8"/>
        <v>0</v>
      </c>
      <c r="H53" s="31"/>
    </row>
    <row r="54" spans="1:8" x14ac:dyDescent="0.25">
      <c r="A54" s="48" t="s">
        <v>284</v>
      </c>
      <c r="B54" s="31"/>
      <c r="C54" s="7">
        <f>WORKINGS!P101</f>
        <v>0</v>
      </c>
      <c r="D54" s="31"/>
      <c r="E54" s="7">
        <f>WORKINGS!Q101</f>
        <v>0</v>
      </c>
      <c r="F54" s="50">
        <f t="shared" si="8"/>
        <v>0</v>
      </c>
      <c r="G54" s="50">
        <f t="shared" si="8"/>
        <v>0</v>
      </c>
      <c r="H54" s="31"/>
    </row>
    <row r="55" spans="1:8" x14ac:dyDescent="0.25">
      <c r="A55" s="48" t="s">
        <v>156</v>
      </c>
      <c r="B55" s="31"/>
      <c r="C55" s="7">
        <f>WORKINGS!P113</f>
        <v>0</v>
      </c>
      <c r="D55" s="31"/>
      <c r="E55" s="7">
        <f>WORKINGS!Q113</f>
        <v>0</v>
      </c>
      <c r="F55" s="50">
        <f t="shared" si="8"/>
        <v>0</v>
      </c>
      <c r="G55" s="50">
        <f t="shared" si="8"/>
        <v>0</v>
      </c>
      <c r="H55" s="48"/>
    </row>
    <row r="56" spans="1:8" ht="13" x14ac:dyDescent="0.3">
      <c r="A56" s="40" t="s">
        <v>50</v>
      </c>
      <c r="B56" s="40">
        <f t="shared" ref="B56:G56" si="9">SUM(B50:B55)</f>
        <v>0</v>
      </c>
      <c r="C56" s="49">
        <f t="shared" si="9"/>
        <v>0</v>
      </c>
      <c r="D56" s="40">
        <f t="shared" si="9"/>
        <v>0</v>
      </c>
      <c r="E56" s="49">
        <f t="shared" si="9"/>
        <v>0</v>
      </c>
      <c r="F56" s="51">
        <f t="shared" si="9"/>
        <v>0</v>
      </c>
      <c r="G56" s="51">
        <f t="shared" si="9"/>
        <v>0</v>
      </c>
      <c r="H56" s="31"/>
    </row>
    <row r="59" spans="1:8" ht="13" x14ac:dyDescent="0.3">
      <c r="A59" s="82" t="s">
        <v>300</v>
      </c>
      <c r="B59" s="82"/>
      <c r="C59" s="82"/>
      <c r="D59" s="82"/>
      <c r="E59" s="82"/>
      <c r="F59" s="82"/>
      <c r="G59" s="51">
        <f>SUM(G56,G45,G34,G23,G12)</f>
        <v>0</v>
      </c>
    </row>
    <row r="62" spans="1:8" x14ac:dyDescent="0.25">
      <c r="G62" s="12">
        <f>WORKINGS!T120</f>
        <v>0</v>
      </c>
      <c r="H62" s="5" t="s">
        <v>301</v>
      </c>
    </row>
    <row r="64" spans="1:8" ht="13" x14ac:dyDescent="0.3">
      <c r="G64" s="53" t="b">
        <f>G62=G59</f>
        <v>1</v>
      </c>
      <c r="H64" s="5" t="s">
        <v>302</v>
      </c>
    </row>
  </sheetData>
  <mergeCells count="21">
    <mergeCell ref="B4:C4"/>
    <mergeCell ref="D4:E4"/>
    <mergeCell ref="F4:G4"/>
    <mergeCell ref="H4:H5"/>
    <mergeCell ref="B15:C15"/>
    <mergeCell ref="D15:E15"/>
    <mergeCell ref="F15:G15"/>
    <mergeCell ref="H15:H16"/>
    <mergeCell ref="B26:C26"/>
    <mergeCell ref="D26:E26"/>
    <mergeCell ref="F26:G26"/>
    <mergeCell ref="H26:H27"/>
    <mergeCell ref="B37:C37"/>
    <mergeCell ref="D37:E37"/>
    <mergeCell ref="F37:G37"/>
    <mergeCell ref="H37:H38"/>
    <mergeCell ref="B48:C48"/>
    <mergeCell ref="D48:E48"/>
    <mergeCell ref="F48:G48"/>
    <mergeCell ref="H48:H49"/>
    <mergeCell ref="A59:F5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8E356-5C76-4E7C-8F1E-8499746A723E}">
  <sheetPr>
    <tabColor rgb="FFFFFF00"/>
  </sheetPr>
  <dimension ref="A1:AF501"/>
  <sheetViews>
    <sheetView topLeftCell="M3" workbookViewId="0">
      <selection activeCell="AD3" sqref="AD1:AD1048576"/>
    </sheetView>
  </sheetViews>
  <sheetFormatPr defaultColWidth="9.1796875" defaultRowHeight="12.75" customHeight="1" x14ac:dyDescent="0.25"/>
  <cols>
    <col min="1" max="32" width="12.7265625" style="17" customWidth="1"/>
    <col min="33" max="16384" width="9.1796875" style="17"/>
  </cols>
  <sheetData>
    <row r="1" spans="1:32" ht="15" customHeight="1" x14ac:dyDescent="0.3">
      <c r="A1" s="73" t="s">
        <v>78</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row>
    <row r="2" spans="1:32" ht="15" customHeight="1" x14ac:dyDescent="0.25"/>
    <row r="3" spans="1:32" ht="15" customHeight="1" x14ac:dyDescent="0.3">
      <c r="A3" s="25" t="s">
        <v>41</v>
      </c>
      <c r="B3" s="73" t="s">
        <v>42</v>
      </c>
      <c r="C3" s="74"/>
      <c r="D3" s="74"/>
      <c r="E3" s="74"/>
    </row>
    <row r="4" spans="1:32" ht="17.149999999999999" customHeight="1" x14ac:dyDescent="0.25">
      <c r="AD4" s="32"/>
    </row>
    <row r="5" spans="1:32" ht="15" customHeight="1" x14ac:dyDescent="0.25">
      <c r="A5" s="75" t="s">
        <v>43</v>
      </c>
      <c r="B5" s="75" t="s">
        <v>44</v>
      </c>
      <c r="C5" s="75" t="s">
        <v>45</v>
      </c>
      <c r="D5" s="75" t="s">
        <v>46</v>
      </c>
      <c r="E5" s="75" t="s">
        <v>47</v>
      </c>
      <c r="F5" s="75"/>
      <c r="G5" s="75"/>
      <c r="H5" s="75" t="s">
        <v>48</v>
      </c>
      <c r="I5" s="75"/>
      <c r="J5" s="75"/>
      <c r="K5" s="75" t="s">
        <v>49</v>
      </c>
      <c r="L5" s="75"/>
      <c r="M5" s="75"/>
      <c r="N5" s="75" t="s">
        <v>50</v>
      </c>
      <c r="O5" s="75"/>
      <c r="P5" s="75"/>
      <c r="Q5" s="75" t="s">
        <v>43</v>
      </c>
      <c r="R5" s="75" t="s">
        <v>44</v>
      </c>
      <c r="S5" s="75" t="s">
        <v>45</v>
      </c>
      <c r="T5" s="75" t="s">
        <v>46</v>
      </c>
      <c r="U5" s="75" t="s">
        <v>47</v>
      </c>
      <c r="V5" s="75"/>
      <c r="W5" s="75"/>
      <c r="X5" s="75" t="s">
        <v>48</v>
      </c>
      <c r="Y5" s="75"/>
      <c r="Z5" s="75"/>
      <c r="AA5" s="75" t="s">
        <v>49</v>
      </c>
      <c r="AB5" s="75"/>
      <c r="AC5" s="75"/>
      <c r="AD5" s="75" t="s">
        <v>50</v>
      </c>
      <c r="AE5" s="75"/>
      <c r="AF5" s="75"/>
    </row>
    <row r="6" spans="1:32" ht="15" customHeight="1" x14ac:dyDescent="0.25">
      <c r="A6" s="75"/>
      <c r="B6" s="75"/>
      <c r="C6" s="75"/>
      <c r="D6" s="75"/>
      <c r="E6" s="27" t="s">
        <v>51</v>
      </c>
      <c r="F6" s="27" t="s">
        <v>52</v>
      </c>
      <c r="G6" s="27" t="s">
        <v>53</v>
      </c>
      <c r="H6" s="27" t="s">
        <v>51</v>
      </c>
      <c r="I6" s="27" t="s">
        <v>52</v>
      </c>
      <c r="J6" s="27" t="s">
        <v>53</v>
      </c>
      <c r="K6" s="27" t="s">
        <v>51</v>
      </c>
      <c r="L6" s="27" t="s">
        <v>52</v>
      </c>
      <c r="M6" s="27" t="s">
        <v>53</v>
      </c>
      <c r="N6" s="27" t="s">
        <v>51</v>
      </c>
      <c r="O6" s="27" t="s">
        <v>52</v>
      </c>
      <c r="P6" s="27" t="s">
        <v>53</v>
      </c>
      <c r="Q6" s="75"/>
      <c r="R6" s="75"/>
      <c r="S6" s="75"/>
      <c r="T6" s="75"/>
      <c r="U6" s="27" t="s">
        <v>51</v>
      </c>
      <c r="V6" s="27" t="s">
        <v>52</v>
      </c>
      <c r="W6" s="27" t="s">
        <v>53</v>
      </c>
      <c r="X6" s="27" t="s">
        <v>51</v>
      </c>
      <c r="Y6" s="27" t="s">
        <v>52</v>
      </c>
      <c r="Z6" s="27" t="s">
        <v>53</v>
      </c>
      <c r="AA6" s="27" t="s">
        <v>51</v>
      </c>
      <c r="AB6" s="27" t="s">
        <v>52</v>
      </c>
      <c r="AC6" s="27" t="s">
        <v>53</v>
      </c>
      <c r="AD6" s="27" t="s">
        <v>51</v>
      </c>
      <c r="AE6" s="27" t="s">
        <v>52</v>
      </c>
      <c r="AF6" s="27" t="s">
        <v>53</v>
      </c>
    </row>
    <row r="7" spans="1:32" ht="15" customHeight="1" x14ac:dyDescent="0.25">
      <c r="A7" s="26" t="s">
        <v>54</v>
      </c>
      <c r="B7" s="26" t="s">
        <v>55</v>
      </c>
      <c r="C7" s="26" t="s">
        <v>55</v>
      </c>
      <c r="D7" s="28" t="s">
        <v>56</v>
      </c>
      <c r="E7" s="28">
        <v>3825.8975</v>
      </c>
      <c r="F7" s="28">
        <v>0</v>
      </c>
      <c r="G7" s="28">
        <f t="shared" ref="G7:G12" si="0">E7-F7</f>
        <v>3825.8975</v>
      </c>
      <c r="H7" s="28">
        <v>1097.2673</v>
      </c>
      <c r="I7" s="28">
        <v>0</v>
      </c>
      <c r="J7" s="28">
        <f t="shared" ref="J7:J12" si="1">H7-I7</f>
        <v>1097.2673</v>
      </c>
      <c r="K7" s="28">
        <v>511.38459999999998</v>
      </c>
      <c r="L7" s="28">
        <v>0</v>
      </c>
      <c r="M7" s="28">
        <f t="shared" ref="M7:M12" si="2">K7-L7</f>
        <v>511.38459999999998</v>
      </c>
      <c r="N7" s="28">
        <f t="shared" ref="N7:O12" si="3">E7+H7+K7</f>
        <v>5434.5494000000008</v>
      </c>
      <c r="O7" s="28">
        <f t="shared" si="3"/>
        <v>0</v>
      </c>
      <c r="P7" s="28">
        <f t="shared" ref="P7:P12" si="4">N7-O7</f>
        <v>5434.5494000000008</v>
      </c>
      <c r="Q7" s="26" t="s">
        <v>54</v>
      </c>
      <c r="R7" s="26" t="s">
        <v>55</v>
      </c>
      <c r="S7" s="26" t="s">
        <v>55</v>
      </c>
      <c r="T7" s="28" t="s">
        <v>56</v>
      </c>
      <c r="U7" s="28">
        <v>45535.682000000001</v>
      </c>
      <c r="V7" s="28">
        <f>F7+'[2]February 2028'!V7</f>
        <v>0</v>
      </c>
      <c r="W7" s="28">
        <f t="shared" ref="W7:W12" si="5">U7-V7</f>
        <v>45535.682000000001</v>
      </c>
      <c r="X7" s="28">
        <v>13059.632600000001</v>
      </c>
      <c r="Y7" s="28">
        <f>I7+'[2]February 2028'!Y7</f>
        <v>0</v>
      </c>
      <c r="Z7" s="28">
        <f t="shared" ref="Z7:Z12" si="6">X7-Y7</f>
        <v>13059.632600000001</v>
      </c>
      <c r="AA7" s="28">
        <v>6080.3522000000003</v>
      </c>
      <c r="AB7" s="28">
        <f>L7+'[2]February 2028'!AB7</f>
        <v>0</v>
      </c>
      <c r="AC7" s="28">
        <f t="shared" ref="AC7:AC12" si="7">AA7-AB7</f>
        <v>6080.3522000000003</v>
      </c>
      <c r="AD7" s="28">
        <f t="shared" ref="AD7:AE12" si="8">U7+X7+AA7</f>
        <v>64675.666799999999</v>
      </c>
      <c r="AE7" s="28">
        <f t="shared" si="8"/>
        <v>0</v>
      </c>
      <c r="AF7" s="28">
        <f t="shared" ref="AF7:AF12" si="9">AD7-AE7</f>
        <v>64675.666799999999</v>
      </c>
    </row>
    <row r="8" spans="1:32" ht="15" customHeight="1" x14ac:dyDescent="0.25">
      <c r="A8" s="26" t="s">
        <v>57</v>
      </c>
      <c r="B8" s="26" t="s">
        <v>55</v>
      </c>
      <c r="C8" s="26" t="s">
        <v>55</v>
      </c>
      <c r="D8" s="28" t="s">
        <v>58</v>
      </c>
      <c r="E8" s="28">
        <v>4376.0956999999999</v>
      </c>
      <c r="F8" s="28">
        <v>0</v>
      </c>
      <c r="G8" s="28">
        <f t="shared" si="0"/>
        <v>4376.0956999999999</v>
      </c>
      <c r="H8" s="28">
        <v>1255.0642</v>
      </c>
      <c r="I8" s="28">
        <v>0</v>
      </c>
      <c r="J8" s="28">
        <f t="shared" si="1"/>
        <v>1255.0642</v>
      </c>
      <c r="K8" s="28">
        <v>593.9144</v>
      </c>
      <c r="L8" s="28">
        <v>0</v>
      </c>
      <c r="M8" s="28">
        <f t="shared" si="2"/>
        <v>593.9144</v>
      </c>
      <c r="N8" s="28">
        <f t="shared" si="3"/>
        <v>6225.0742999999993</v>
      </c>
      <c r="O8" s="28">
        <f t="shared" si="3"/>
        <v>0</v>
      </c>
      <c r="P8" s="28">
        <f t="shared" si="4"/>
        <v>6225.0742999999993</v>
      </c>
      <c r="Q8" s="26" t="s">
        <v>57</v>
      </c>
      <c r="R8" s="26" t="s">
        <v>55</v>
      </c>
      <c r="S8" s="26" t="s">
        <v>55</v>
      </c>
      <c r="T8" s="28" t="s">
        <v>58</v>
      </c>
      <c r="U8" s="28">
        <v>52084.119899999998</v>
      </c>
      <c r="V8" s="28">
        <f>F8+'[2]February 2028'!V8</f>
        <v>0</v>
      </c>
      <c r="W8" s="28">
        <f t="shared" si="5"/>
        <v>52084.119899999998</v>
      </c>
      <c r="X8" s="28">
        <v>14937.725399999999</v>
      </c>
      <c r="Y8" s="28">
        <f>I8+'[2]February 2028'!Y8</f>
        <v>0</v>
      </c>
      <c r="Z8" s="28">
        <f t="shared" si="6"/>
        <v>14937.725399999999</v>
      </c>
      <c r="AA8" s="28">
        <v>7062.6183000000001</v>
      </c>
      <c r="AB8" s="28">
        <f>L8+'[2]February 2028'!AB8</f>
        <v>0</v>
      </c>
      <c r="AC8" s="28">
        <f t="shared" si="7"/>
        <v>7062.6183000000001</v>
      </c>
      <c r="AD8" s="28">
        <f t="shared" si="8"/>
        <v>74084.463600000003</v>
      </c>
      <c r="AE8" s="28">
        <f t="shared" si="8"/>
        <v>0</v>
      </c>
      <c r="AF8" s="28">
        <f t="shared" si="9"/>
        <v>74084.463600000003</v>
      </c>
    </row>
    <row r="9" spans="1:32" ht="15" customHeight="1" x14ac:dyDescent="0.25">
      <c r="A9" s="26" t="s">
        <v>59</v>
      </c>
      <c r="B9" s="26" t="s">
        <v>55</v>
      </c>
      <c r="C9" s="26" t="s">
        <v>55</v>
      </c>
      <c r="D9" s="28" t="s">
        <v>60</v>
      </c>
      <c r="E9" s="28">
        <v>9970.1532999999999</v>
      </c>
      <c r="F9" s="28">
        <v>0</v>
      </c>
      <c r="G9" s="28">
        <f t="shared" si="0"/>
        <v>9970.1532999999999</v>
      </c>
      <c r="H9" s="28">
        <v>2859.4398999999999</v>
      </c>
      <c r="I9" s="28">
        <v>0</v>
      </c>
      <c r="J9" s="28">
        <f t="shared" si="1"/>
        <v>2859.4398999999999</v>
      </c>
      <c r="K9" s="28">
        <v>1433.0228999999999</v>
      </c>
      <c r="L9" s="28">
        <v>0</v>
      </c>
      <c r="M9" s="28">
        <f t="shared" si="2"/>
        <v>1433.0228999999999</v>
      </c>
      <c r="N9" s="28">
        <f t="shared" si="3"/>
        <v>14262.616099999999</v>
      </c>
      <c r="O9" s="28">
        <f t="shared" si="3"/>
        <v>0</v>
      </c>
      <c r="P9" s="28">
        <f t="shared" si="4"/>
        <v>14262.616099999999</v>
      </c>
      <c r="Q9" s="26" t="s">
        <v>59</v>
      </c>
      <c r="R9" s="26" t="s">
        <v>55</v>
      </c>
      <c r="S9" s="26" t="s">
        <v>55</v>
      </c>
      <c r="T9" s="28" t="s">
        <v>60</v>
      </c>
      <c r="U9" s="28">
        <v>118664.3741</v>
      </c>
      <c r="V9" s="28">
        <f>F9+'[2]February 2028'!V9</f>
        <v>0</v>
      </c>
      <c r="W9" s="28">
        <f t="shared" si="5"/>
        <v>118664.3741</v>
      </c>
      <c r="X9" s="28">
        <v>34032.942300000002</v>
      </c>
      <c r="Y9" s="28">
        <f>I9+'[2]February 2028'!Y9</f>
        <v>0</v>
      </c>
      <c r="Z9" s="28">
        <f t="shared" si="6"/>
        <v>34032.942300000002</v>
      </c>
      <c r="AA9" s="28">
        <v>17049.655299999999</v>
      </c>
      <c r="AB9" s="28">
        <f>L9+'[2]February 2028'!AB9</f>
        <v>0</v>
      </c>
      <c r="AC9" s="28">
        <f t="shared" si="7"/>
        <v>17049.655299999999</v>
      </c>
      <c r="AD9" s="28">
        <f t="shared" si="8"/>
        <v>169746.97169999999</v>
      </c>
      <c r="AE9" s="28">
        <f t="shared" si="8"/>
        <v>0</v>
      </c>
      <c r="AF9" s="28">
        <f t="shared" si="9"/>
        <v>169746.97169999999</v>
      </c>
    </row>
    <row r="10" spans="1:32" ht="15" customHeight="1" x14ac:dyDescent="0.25">
      <c r="A10" s="26" t="s">
        <v>61</v>
      </c>
      <c r="B10" s="26" t="s">
        <v>55</v>
      </c>
      <c r="C10" s="26" t="s">
        <v>55</v>
      </c>
      <c r="D10" s="28" t="s">
        <v>62</v>
      </c>
      <c r="E10" s="28">
        <v>12049.045899999999</v>
      </c>
      <c r="F10" s="28">
        <v>0</v>
      </c>
      <c r="G10" s="28">
        <f t="shared" si="0"/>
        <v>12049.045899999999</v>
      </c>
      <c r="H10" s="28">
        <v>3455.6662999999999</v>
      </c>
      <c r="I10" s="28">
        <v>0</v>
      </c>
      <c r="J10" s="28">
        <f t="shared" si="1"/>
        <v>3455.6662999999999</v>
      </c>
      <c r="K10" s="28">
        <v>1744.8569</v>
      </c>
      <c r="L10" s="28">
        <v>0</v>
      </c>
      <c r="M10" s="28">
        <f t="shared" si="2"/>
        <v>1744.8569</v>
      </c>
      <c r="N10" s="28">
        <f t="shared" si="3"/>
        <v>17249.569099999997</v>
      </c>
      <c r="O10" s="28">
        <f t="shared" si="3"/>
        <v>0</v>
      </c>
      <c r="P10" s="28">
        <f t="shared" si="4"/>
        <v>17249.569099999997</v>
      </c>
      <c r="Q10" s="26" t="s">
        <v>61</v>
      </c>
      <c r="R10" s="26" t="s">
        <v>55</v>
      </c>
      <c r="S10" s="26" t="s">
        <v>55</v>
      </c>
      <c r="T10" s="28" t="s">
        <v>62</v>
      </c>
      <c r="U10" s="28">
        <v>143407.27129999999</v>
      </c>
      <c r="V10" s="28">
        <f>F10+'[2]February 2028'!V10</f>
        <v>0</v>
      </c>
      <c r="W10" s="28">
        <f t="shared" si="5"/>
        <v>143407.27129999999</v>
      </c>
      <c r="X10" s="28">
        <v>41129.205099999999</v>
      </c>
      <c r="Y10" s="28">
        <f>I10+'[2]February 2028'!Y10</f>
        <v>0</v>
      </c>
      <c r="Z10" s="28">
        <f t="shared" si="6"/>
        <v>41129.205099999999</v>
      </c>
      <c r="AA10" s="28">
        <v>20761.0913</v>
      </c>
      <c r="AB10" s="28">
        <f>L10+'[2]February 2028'!AB10</f>
        <v>0</v>
      </c>
      <c r="AC10" s="28">
        <f t="shared" si="7"/>
        <v>20761.0913</v>
      </c>
      <c r="AD10" s="28">
        <f t="shared" si="8"/>
        <v>205297.56769999999</v>
      </c>
      <c r="AE10" s="28">
        <f t="shared" si="8"/>
        <v>0</v>
      </c>
      <c r="AF10" s="28">
        <f t="shared" si="9"/>
        <v>205297.56769999999</v>
      </c>
    </row>
    <row r="11" spans="1:32" ht="15" customHeight="1" x14ac:dyDescent="0.25">
      <c r="A11" s="26" t="s">
        <v>63</v>
      </c>
      <c r="B11" s="26" t="s">
        <v>55</v>
      </c>
      <c r="C11" s="26" t="s">
        <v>55</v>
      </c>
      <c r="D11" s="28" t="s">
        <v>64</v>
      </c>
      <c r="E11" s="28">
        <v>7047.0625</v>
      </c>
      <c r="F11" s="28">
        <v>0</v>
      </c>
      <c r="G11" s="28">
        <f t="shared" si="0"/>
        <v>7047.0625</v>
      </c>
      <c r="H11" s="28">
        <v>2021.0975000000001</v>
      </c>
      <c r="I11" s="28">
        <v>0</v>
      </c>
      <c r="J11" s="28">
        <f t="shared" si="1"/>
        <v>2021.0975000000001</v>
      </c>
      <c r="K11" s="28">
        <v>994.55939999999998</v>
      </c>
      <c r="L11" s="28">
        <v>0</v>
      </c>
      <c r="M11" s="28">
        <f t="shared" si="2"/>
        <v>994.55939999999998</v>
      </c>
      <c r="N11" s="28">
        <f t="shared" si="3"/>
        <v>10062.7194</v>
      </c>
      <c r="O11" s="28">
        <f t="shared" si="3"/>
        <v>0</v>
      </c>
      <c r="P11" s="28">
        <f t="shared" si="4"/>
        <v>10062.7194</v>
      </c>
      <c r="Q11" s="26" t="s">
        <v>63</v>
      </c>
      <c r="R11" s="26" t="s">
        <v>55</v>
      </c>
      <c r="S11" s="26" t="s">
        <v>55</v>
      </c>
      <c r="T11" s="28" t="s">
        <v>64</v>
      </c>
      <c r="U11" s="28">
        <v>83873.861499999999</v>
      </c>
      <c r="V11" s="28">
        <f>F11+'[2]February 2028'!V11</f>
        <v>0</v>
      </c>
      <c r="W11" s="28">
        <f t="shared" si="5"/>
        <v>83873.861499999999</v>
      </c>
      <c r="X11" s="28">
        <v>24055.023000000001</v>
      </c>
      <c r="Y11" s="28">
        <f>I11+'[2]February 2028'!Y11</f>
        <v>0</v>
      </c>
      <c r="Z11" s="28">
        <f t="shared" si="6"/>
        <v>24055.023000000001</v>
      </c>
      <c r="AA11" s="28">
        <v>11831.0798</v>
      </c>
      <c r="AB11" s="28">
        <f>L11+'[2]February 2028'!AB11</f>
        <v>0</v>
      </c>
      <c r="AC11" s="28">
        <f t="shared" si="7"/>
        <v>11831.0798</v>
      </c>
      <c r="AD11" s="28">
        <f t="shared" si="8"/>
        <v>119759.96429999999</v>
      </c>
      <c r="AE11" s="28">
        <f t="shared" si="8"/>
        <v>0</v>
      </c>
      <c r="AF11" s="28">
        <f t="shared" si="9"/>
        <v>119759.96429999999</v>
      </c>
    </row>
    <row r="12" spans="1:32" ht="15" customHeight="1" x14ac:dyDescent="0.25">
      <c r="A12" s="26" t="s">
        <v>65</v>
      </c>
      <c r="B12" s="26" t="s">
        <v>55</v>
      </c>
      <c r="C12" s="26" t="s">
        <v>55</v>
      </c>
      <c r="D12" s="28" t="s">
        <v>58</v>
      </c>
      <c r="E12" s="28">
        <v>4057.5601000000001</v>
      </c>
      <c r="F12" s="28">
        <v>0</v>
      </c>
      <c r="G12" s="28">
        <f t="shared" si="0"/>
        <v>4057.5601000000001</v>
      </c>
      <c r="H12" s="28">
        <v>1163.7083</v>
      </c>
      <c r="I12" s="28">
        <v>0</v>
      </c>
      <c r="J12" s="28">
        <f t="shared" si="1"/>
        <v>1163.7083</v>
      </c>
      <c r="K12" s="28">
        <v>546.13400000000001</v>
      </c>
      <c r="L12" s="28">
        <v>0</v>
      </c>
      <c r="M12" s="28">
        <f t="shared" si="2"/>
        <v>546.13400000000001</v>
      </c>
      <c r="N12" s="28">
        <f t="shared" si="3"/>
        <v>5767.4023999999999</v>
      </c>
      <c r="O12" s="28">
        <f t="shared" si="3"/>
        <v>0</v>
      </c>
      <c r="P12" s="28">
        <f t="shared" si="4"/>
        <v>5767.4023999999999</v>
      </c>
      <c r="Q12" s="26" t="s">
        <v>65</v>
      </c>
      <c r="R12" s="26" t="s">
        <v>55</v>
      </c>
      <c r="S12" s="26" t="s">
        <v>55</v>
      </c>
      <c r="T12" s="28" t="s">
        <v>58</v>
      </c>
      <c r="U12" s="28">
        <v>47157.320200000002</v>
      </c>
      <c r="V12" s="28">
        <f>F12+'[2]February 2028'!V12</f>
        <v>0</v>
      </c>
      <c r="W12" s="28">
        <f t="shared" si="5"/>
        <v>47157.320200000002</v>
      </c>
      <c r="X12" s="28">
        <v>13524.7196</v>
      </c>
      <c r="Y12" s="28">
        <f>I12+'[2]February 2028'!Y12</f>
        <v>0</v>
      </c>
      <c r="Z12" s="28">
        <f t="shared" si="6"/>
        <v>13524.7196</v>
      </c>
      <c r="AA12" s="28">
        <v>6323.598</v>
      </c>
      <c r="AB12" s="28">
        <f>L12+'[2]February 2028'!AB12</f>
        <v>0</v>
      </c>
      <c r="AC12" s="28">
        <f t="shared" si="7"/>
        <v>6323.598</v>
      </c>
      <c r="AD12" s="28">
        <f t="shared" si="8"/>
        <v>67005.637799999997</v>
      </c>
      <c r="AE12" s="28">
        <f t="shared" si="8"/>
        <v>0</v>
      </c>
      <c r="AF12" s="28">
        <f t="shared" si="9"/>
        <v>67005.637799999997</v>
      </c>
    </row>
    <row r="13" spans="1:32" ht="15" customHeight="1" x14ac:dyDescent="0.3">
      <c r="A13" s="73" t="s">
        <v>66</v>
      </c>
      <c r="B13" s="73"/>
      <c r="C13" s="73"/>
      <c r="D13" s="25"/>
      <c r="E13" s="25">
        <f t="shared" ref="E13:AF13" si="10">SUM(E7:E12)</f>
        <v>41325.815000000002</v>
      </c>
      <c r="F13" s="25">
        <f t="shared" si="10"/>
        <v>0</v>
      </c>
      <c r="G13" s="25">
        <f t="shared" si="10"/>
        <v>41325.815000000002</v>
      </c>
      <c r="H13" s="25">
        <f t="shared" si="10"/>
        <v>11852.243499999999</v>
      </c>
      <c r="I13" s="25">
        <f t="shared" si="10"/>
        <v>0</v>
      </c>
      <c r="J13" s="25">
        <f t="shared" si="10"/>
        <v>11852.243499999999</v>
      </c>
      <c r="K13" s="25">
        <f t="shared" si="10"/>
        <v>5823.8721999999998</v>
      </c>
      <c r="L13" s="25">
        <f t="shared" si="10"/>
        <v>0</v>
      </c>
      <c r="M13" s="25">
        <f t="shared" si="10"/>
        <v>5823.8721999999998</v>
      </c>
      <c r="N13" s="25">
        <f t="shared" si="10"/>
        <v>59001.930699999997</v>
      </c>
      <c r="O13" s="25">
        <f t="shared" si="10"/>
        <v>0</v>
      </c>
      <c r="P13" s="25">
        <f t="shared" si="10"/>
        <v>59001.930699999997</v>
      </c>
      <c r="Q13" s="73" t="s">
        <v>66</v>
      </c>
      <c r="R13" s="73"/>
      <c r="S13" s="73"/>
      <c r="T13" s="25">
        <f t="shared" si="10"/>
        <v>0</v>
      </c>
      <c r="U13" s="25">
        <f t="shared" si="10"/>
        <v>490722.62900000002</v>
      </c>
      <c r="V13" s="25">
        <f t="shared" si="10"/>
        <v>0</v>
      </c>
      <c r="W13" s="25">
        <f t="shared" si="10"/>
        <v>490722.62900000002</v>
      </c>
      <c r="X13" s="25">
        <f t="shared" si="10"/>
        <v>140739.24799999999</v>
      </c>
      <c r="Y13" s="25">
        <f t="shared" si="10"/>
        <v>0</v>
      </c>
      <c r="Z13" s="25">
        <f t="shared" si="10"/>
        <v>140739.24799999999</v>
      </c>
      <c r="AA13" s="25">
        <f t="shared" si="10"/>
        <v>69108.394899999999</v>
      </c>
      <c r="AB13" s="25">
        <f t="shared" si="10"/>
        <v>0</v>
      </c>
      <c r="AC13" s="25">
        <f t="shared" si="10"/>
        <v>69108.394899999999</v>
      </c>
      <c r="AD13" s="25">
        <f t="shared" si="10"/>
        <v>700570.27190000005</v>
      </c>
      <c r="AE13" s="25">
        <f t="shared" si="10"/>
        <v>0</v>
      </c>
      <c r="AF13" s="29">
        <f t="shared" si="10"/>
        <v>700570.27190000005</v>
      </c>
    </row>
    <row r="14" spans="1:32" ht="15" customHeight="1" x14ac:dyDescent="0.25">
      <c r="A14" s="26" t="s">
        <v>67</v>
      </c>
      <c r="B14" s="26" t="s">
        <v>55</v>
      </c>
      <c r="C14" s="26" t="s">
        <v>55</v>
      </c>
      <c r="D14" s="28" t="s">
        <v>68</v>
      </c>
      <c r="E14" s="28">
        <v>2772.1457999999998</v>
      </c>
      <c r="F14" s="28">
        <v>0</v>
      </c>
      <c r="G14" s="28">
        <f>E14-F14</f>
        <v>2772.1457999999998</v>
      </c>
      <c r="H14" s="28">
        <v>795.05139999999994</v>
      </c>
      <c r="I14" s="28">
        <v>0</v>
      </c>
      <c r="J14" s="28">
        <f>H14-I14</f>
        <v>795.05139999999994</v>
      </c>
      <c r="K14" s="28">
        <v>353.32190000000003</v>
      </c>
      <c r="L14" s="28">
        <v>0</v>
      </c>
      <c r="M14" s="28">
        <f>K14-L14</f>
        <v>353.32190000000003</v>
      </c>
      <c r="N14" s="28">
        <f>E14+H14+K14</f>
        <v>3920.5190999999995</v>
      </c>
      <c r="O14" s="28">
        <f>F14+I14+L14</f>
        <v>0</v>
      </c>
      <c r="P14" s="28">
        <f>N14-O14</f>
        <v>3920.5190999999995</v>
      </c>
      <c r="Q14" s="26" t="s">
        <v>67</v>
      </c>
      <c r="R14" s="26" t="s">
        <v>55</v>
      </c>
      <c r="S14" s="26" t="s">
        <v>55</v>
      </c>
      <c r="T14" s="28" t="s">
        <v>68</v>
      </c>
      <c r="U14" s="28">
        <v>32993.970600000001</v>
      </c>
      <c r="V14" s="28">
        <f>F14+'[2]February 2028'!V14</f>
        <v>0</v>
      </c>
      <c r="W14" s="28">
        <f>U14-V14</f>
        <v>32993.970600000001</v>
      </c>
      <c r="X14" s="28">
        <v>9462.6707999999999</v>
      </c>
      <c r="Y14" s="28">
        <f>I14+'[2]February 2028'!Y14</f>
        <v>0</v>
      </c>
      <c r="Z14" s="28">
        <f>X14-Y14</f>
        <v>9462.6707999999999</v>
      </c>
      <c r="AA14" s="28">
        <v>4199.0958000000001</v>
      </c>
      <c r="AB14" s="28">
        <f>L14+'[2]February 2028'!AB14</f>
        <v>0</v>
      </c>
      <c r="AC14" s="28">
        <f>AA14-AB14</f>
        <v>4199.0958000000001</v>
      </c>
      <c r="AD14" s="28">
        <f>U14+X14+AA14</f>
        <v>46655.737200000003</v>
      </c>
      <c r="AE14" s="28">
        <f>V14+Y14+AB14</f>
        <v>0</v>
      </c>
      <c r="AF14" s="28">
        <f>AD14-AE14</f>
        <v>46655.737200000003</v>
      </c>
    </row>
    <row r="15" spans="1:32" ht="15" customHeight="1" x14ac:dyDescent="0.3">
      <c r="A15" s="73" t="s">
        <v>69</v>
      </c>
      <c r="B15" s="73"/>
      <c r="C15" s="73"/>
      <c r="D15" s="25"/>
      <c r="E15" s="25">
        <f t="shared" ref="E15:AF15" si="11">SUM(E14:E14)</f>
        <v>2772.1457999999998</v>
      </c>
      <c r="F15" s="25">
        <f t="shared" si="11"/>
        <v>0</v>
      </c>
      <c r="G15" s="25">
        <f t="shared" si="11"/>
        <v>2772.1457999999998</v>
      </c>
      <c r="H15" s="25">
        <f t="shared" si="11"/>
        <v>795.05139999999994</v>
      </c>
      <c r="I15" s="25">
        <f t="shared" si="11"/>
        <v>0</v>
      </c>
      <c r="J15" s="25">
        <f t="shared" si="11"/>
        <v>795.05139999999994</v>
      </c>
      <c r="K15" s="25">
        <f t="shared" si="11"/>
        <v>353.32190000000003</v>
      </c>
      <c r="L15" s="25">
        <f t="shared" si="11"/>
        <v>0</v>
      </c>
      <c r="M15" s="25">
        <f t="shared" si="11"/>
        <v>353.32190000000003</v>
      </c>
      <c r="N15" s="25">
        <f t="shared" si="11"/>
        <v>3920.5190999999995</v>
      </c>
      <c r="O15" s="25">
        <f t="shared" si="11"/>
        <v>0</v>
      </c>
      <c r="P15" s="25">
        <f t="shared" si="11"/>
        <v>3920.5190999999995</v>
      </c>
      <c r="Q15" s="73" t="s">
        <v>69</v>
      </c>
      <c r="R15" s="73"/>
      <c r="S15" s="73"/>
      <c r="T15" s="25">
        <f t="shared" si="11"/>
        <v>0</v>
      </c>
      <c r="U15" s="25">
        <f t="shared" si="11"/>
        <v>32993.970600000001</v>
      </c>
      <c r="V15" s="25">
        <f t="shared" si="11"/>
        <v>0</v>
      </c>
      <c r="W15" s="25">
        <f t="shared" si="11"/>
        <v>32993.970600000001</v>
      </c>
      <c r="X15" s="25">
        <f t="shared" si="11"/>
        <v>9462.6707999999999</v>
      </c>
      <c r="Y15" s="25">
        <f t="shared" si="11"/>
        <v>0</v>
      </c>
      <c r="Z15" s="25">
        <f t="shared" si="11"/>
        <v>9462.6707999999999</v>
      </c>
      <c r="AA15" s="25">
        <f t="shared" si="11"/>
        <v>4199.0958000000001</v>
      </c>
      <c r="AB15" s="25">
        <f t="shared" si="11"/>
        <v>0</v>
      </c>
      <c r="AC15" s="25">
        <f t="shared" si="11"/>
        <v>4199.0958000000001</v>
      </c>
      <c r="AD15" s="25">
        <f t="shared" si="11"/>
        <v>46655.737200000003</v>
      </c>
      <c r="AE15" s="25">
        <f t="shared" si="11"/>
        <v>0</v>
      </c>
      <c r="AF15" s="29">
        <f t="shared" si="11"/>
        <v>46655.737200000003</v>
      </c>
    </row>
    <row r="16" spans="1:32" ht="15" customHeight="1" x14ac:dyDescent="0.25">
      <c r="A16" s="26" t="s">
        <v>70</v>
      </c>
      <c r="B16" s="26" t="s">
        <v>55</v>
      </c>
      <c r="C16" s="26" t="s">
        <v>55</v>
      </c>
      <c r="D16" s="28" t="s">
        <v>71</v>
      </c>
      <c r="E16" s="28">
        <v>2618.9683</v>
      </c>
      <c r="F16" s="28">
        <v>0</v>
      </c>
      <c r="G16" s="28">
        <f>E16-F16</f>
        <v>2618.9683</v>
      </c>
      <c r="H16" s="28">
        <v>589.26779999999997</v>
      </c>
      <c r="I16" s="28">
        <v>0</v>
      </c>
      <c r="J16" s="28">
        <f>H16-I16</f>
        <v>589.26779999999997</v>
      </c>
      <c r="K16" s="28">
        <v>330.34519999999998</v>
      </c>
      <c r="L16" s="28">
        <v>0</v>
      </c>
      <c r="M16" s="28">
        <f>K16-L16</f>
        <v>330.34519999999998</v>
      </c>
      <c r="N16" s="28">
        <f t="shared" ref="N16:O18" si="12">E16+H16+K16</f>
        <v>3538.5812999999998</v>
      </c>
      <c r="O16" s="28">
        <f t="shared" si="12"/>
        <v>0</v>
      </c>
      <c r="P16" s="28">
        <f>N16-O16</f>
        <v>3538.5812999999998</v>
      </c>
      <c r="Q16" s="26" t="s">
        <v>70</v>
      </c>
      <c r="R16" s="26" t="s">
        <v>55</v>
      </c>
      <c r="S16" s="26" t="s">
        <v>55</v>
      </c>
      <c r="T16" s="28" t="s">
        <v>71</v>
      </c>
      <c r="U16" s="28">
        <v>31427.619600000002</v>
      </c>
      <c r="V16" s="28">
        <f>F16+'[2]February 2028'!V16</f>
        <v>0</v>
      </c>
      <c r="W16" s="28">
        <f>U16-V16</f>
        <v>31427.619600000002</v>
      </c>
      <c r="X16" s="28">
        <v>7071.2136</v>
      </c>
      <c r="Y16" s="28">
        <f>I16+'[2]February 2028'!Y16</f>
        <v>0</v>
      </c>
      <c r="Z16" s="28">
        <f>X16-Y16</f>
        <v>7071.2136</v>
      </c>
      <c r="AA16" s="28">
        <v>3964.1424000000002</v>
      </c>
      <c r="AB16" s="28">
        <f>L16+'[2]February 2028'!AB16</f>
        <v>0</v>
      </c>
      <c r="AC16" s="28">
        <f>AA16-AB16</f>
        <v>3964.1424000000002</v>
      </c>
      <c r="AD16" s="28">
        <f t="shared" ref="AD16:AE18" si="13">U16+X16+AA16</f>
        <v>42462.975599999998</v>
      </c>
      <c r="AE16" s="28">
        <f t="shared" si="13"/>
        <v>0</v>
      </c>
      <c r="AF16" s="28">
        <f>AD16-AE16</f>
        <v>42462.975599999998</v>
      </c>
    </row>
    <row r="17" spans="1:32" ht="15" customHeight="1" x14ac:dyDescent="0.25">
      <c r="A17" s="26" t="s">
        <v>72</v>
      </c>
      <c r="B17" s="26" t="s">
        <v>55</v>
      </c>
      <c r="C17" s="26" t="s">
        <v>55</v>
      </c>
      <c r="D17" s="28" t="s">
        <v>71</v>
      </c>
      <c r="E17" s="28">
        <v>2938.1815999999999</v>
      </c>
      <c r="F17" s="28">
        <v>0</v>
      </c>
      <c r="G17" s="28">
        <f>E17-F17</f>
        <v>2938.1815999999999</v>
      </c>
      <c r="H17" s="28">
        <v>661.09090000000003</v>
      </c>
      <c r="I17" s="28">
        <v>0</v>
      </c>
      <c r="J17" s="28">
        <f>H17-I17</f>
        <v>661.09090000000003</v>
      </c>
      <c r="K17" s="28">
        <v>378.22719999999998</v>
      </c>
      <c r="L17" s="28">
        <v>0</v>
      </c>
      <c r="M17" s="28">
        <f>K17-L17</f>
        <v>378.22719999999998</v>
      </c>
      <c r="N17" s="28">
        <f t="shared" si="12"/>
        <v>3977.4996999999998</v>
      </c>
      <c r="O17" s="28">
        <f t="shared" si="12"/>
        <v>0</v>
      </c>
      <c r="P17" s="28">
        <f>N17-O17</f>
        <v>3977.4996999999998</v>
      </c>
      <c r="Q17" s="26" t="s">
        <v>72</v>
      </c>
      <c r="R17" s="26" t="s">
        <v>55</v>
      </c>
      <c r="S17" s="26" t="s">
        <v>55</v>
      </c>
      <c r="T17" s="28" t="s">
        <v>71</v>
      </c>
      <c r="U17" s="28">
        <v>35258.179199999999</v>
      </c>
      <c r="V17" s="28">
        <f>F17+'[2]February 2028'!V17</f>
        <v>0</v>
      </c>
      <c r="W17" s="28">
        <f>U17-V17</f>
        <v>35258.179199999999</v>
      </c>
      <c r="X17" s="28">
        <v>7933.0907999999999</v>
      </c>
      <c r="Y17" s="28">
        <f>I17+'[2]February 2028'!Y17</f>
        <v>0</v>
      </c>
      <c r="Z17" s="28">
        <f>X17-Y17</f>
        <v>7933.0907999999999</v>
      </c>
      <c r="AA17" s="28">
        <v>4538.7263999999996</v>
      </c>
      <c r="AB17" s="28">
        <f>L17+'[2]February 2028'!AB17</f>
        <v>0</v>
      </c>
      <c r="AC17" s="28">
        <f>AA17-AB17</f>
        <v>4538.7263999999996</v>
      </c>
      <c r="AD17" s="28">
        <f t="shared" si="13"/>
        <v>47729.996399999996</v>
      </c>
      <c r="AE17" s="28">
        <f t="shared" si="13"/>
        <v>0</v>
      </c>
      <c r="AF17" s="28">
        <f>AD17-AE17</f>
        <v>47729.996399999996</v>
      </c>
    </row>
    <row r="18" spans="1:32" ht="15" customHeight="1" x14ac:dyDescent="0.25">
      <c r="A18" s="26" t="s">
        <v>73</v>
      </c>
      <c r="B18" s="26" t="s">
        <v>55</v>
      </c>
      <c r="C18" s="26" t="s">
        <v>55</v>
      </c>
      <c r="D18" s="28" t="s">
        <v>71</v>
      </c>
      <c r="E18" s="28">
        <v>2895.8125</v>
      </c>
      <c r="F18" s="28">
        <v>0</v>
      </c>
      <c r="G18" s="28">
        <f>E18-F18</f>
        <v>2895.8125</v>
      </c>
      <c r="H18" s="28">
        <v>651.55780000000004</v>
      </c>
      <c r="I18" s="28">
        <v>0</v>
      </c>
      <c r="J18" s="28">
        <f>H18-I18</f>
        <v>651.55780000000004</v>
      </c>
      <c r="K18" s="28">
        <v>371.87189999999998</v>
      </c>
      <c r="L18" s="28">
        <v>0</v>
      </c>
      <c r="M18" s="28">
        <f>K18-L18</f>
        <v>371.87189999999998</v>
      </c>
      <c r="N18" s="28">
        <f t="shared" si="12"/>
        <v>3919.2422000000001</v>
      </c>
      <c r="O18" s="28">
        <f t="shared" si="12"/>
        <v>0</v>
      </c>
      <c r="P18" s="28">
        <f>N18-O18</f>
        <v>3919.2422000000001</v>
      </c>
      <c r="Q18" s="26" t="s">
        <v>73</v>
      </c>
      <c r="R18" s="26" t="s">
        <v>55</v>
      </c>
      <c r="S18" s="26" t="s">
        <v>55</v>
      </c>
      <c r="T18" s="28" t="s">
        <v>71</v>
      </c>
      <c r="U18" s="28">
        <v>34749.75</v>
      </c>
      <c r="V18" s="28">
        <f>F18+'[2]February 2028'!V18</f>
        <v>0</v>
      </c>
      <c r="W18" s="28">
        <f>U18-V18</f>
        <v>34749.75</v>
      </c>
      <c r="X18" s="28">
        <v>7818.6935999999996</v>
      </c>
      <c r="Y18" s="28">
        <f>I18+'[2]February 2028'!Y18</f>
        <v>0</v>
      </c>
      <c r="Z18" s="28">
        <f>X18-Y18</f>
        <v>7818.6935999999996</v>
      </c>
      <c r="AA18" s="28">
        <v>4462.4628000000002</v>
      </c>
      <c r="AB18" s="28">
        <f>L18+'[2]February 2028'!AB18</f>
        <v>0</v>
      </c>
      <c r="AC18" s="28">
        <f>AA18-AB18</f>
        <v>4462.4628000000002</v>
      </c>
      <c r="AD18" s="28">
        <f t="shared" si="13"/>
        <v>47030.9064</v>
      </c>
      <c r="AE18" s="28">
        <f t="shared" si="13"/>
        <v>0</v>
      </c>
      <c r="AF18" s="28">
        <f>AD18-AE18</f>
        <v>47030.9064</v>
      </c>
    </row>
    <row r="19" spans="1:32" ht="15" customHeight="1" x14ac:dyDescent="0.3">
      <c r="A19" s="73" t="s">
        <v>74</v>
      </c>
      <c r="B19" s="73"/>
      <c r="C19" s="73"/>
      <c r="D19" s="25"/>
      <c r="E19" s="25">
        <f t="shared" ref="E19:AF19" si="14">SUM(E16:E18)</f>
        <v>8452.9624000000003</v>
      </c>
      <c r="F19" s="25">
        <f t="shared" si="14"/>
        <v>0</v>
      </c>
      <c r="G19" s="25">
        <f t="shared" si="14"/>
        <v>8452.9624000000003</v>
      </c>
      <c r="H19" s="25">
        <f t="shared" si="14"/>
        <v>1901.9165</v>
      </c>
      <c r="I19" s="25">
        <f t="shared" si="14"/>
        <v>0</v>
      </c>
      <c r="J19" s="25">
        <f t="shared" si="14"/>
        <v>1901.9165</v>
      </c>
      <c r="K19" s="25">
        <f t="shared" si="14"/>
        <v>1080.4443000000001</v>
      </c>
      <c r="L19" s="25">
        <f t="shared" si="14"/>
        <v>0</v>
      </c>
      <c r="M19" s="25">
        <f t="shared" si="14"/>
        <v>1080.4443000000001</v>
      </c>
      <c r="N19" s="25">
        <f t="shared" si="14"/>
        <v>11435.323200000001</v>
      </c>
      <c r="O19" s="25">
        <f t="shared" si="14"/>
        <v>0</v>
      </c>
      <c r="P19" s="25">
        <f t="shared" si="14"/>
        <v>11435.323200000001</v>
      </c>
      <c r="Q19" s="73" t="s">
        <v>74</v>
      </c>
      <c r="R19" s="73"/>
      <c r="S19" s="73"/>
      <c r="T19" s="25">
        <f t="shared" si="14"/>
        <v>0</v>
      </c>
      <c r="U19" s="25">
        <f t="shared" si="14"/>
        <v>101435.5488</v>
      </c>
      <c r="V19" s="25">
        <f t="shared" si="14"/>
        <v>0</v>
      </c>
      <c r="W19" s="25">
        <f t="shared" si="14"/>
        <v>101435.5488</v>
      </c>
      <c r="X19" s="25">
        <f t="shared" si="14"/>
        <v>22822.998</v>
      </c>
      <c r="Y19" s="25">
        <f t="shared" si="14"/>
        <v>0</v>
      </c>
      <c r="Z19" s="25">
        <f t="shared" si="14"/>
        <v>22822.998</v>
      </c>
      <c r="AA19" s="25">
        <f t="shared" si="14"/>
        <v>12965.331600000001</v>
      </c>
      <c r="AB19" s="25">
        <f t="shared" si="14"/>
        <v>0</v>
      </c>
      <c r="AC19" s="25">
        <f t="shared" si="14"/>
        <v>12965.331600000001</v>
      </c>
      <c r="AD19" s="25">
        <f t="shared" si="14"/>
        <v>137223.87839999999</v>
      </c>
      <c r="AE19" s="25">
        <f t="shared" si="14"/>
        <v>0</v>
      </c>
      <c r="AF19" s="29">
        <f t="shared" si="14"/>
        <v>137223.87839999999</v>
      </c>
    </row>
    <row r="20" spans="1:32" ht="15" customHeight="1" x14ac:dyDescent="0.25">
      <c r="A20" s="26" t="s">
        <v>75</v>
      </c>
      <c r="B20" s="26" t="s">
        <v>55</v>
      </c>
      <c r="C20" s="26" t="s">
        <v>55</v>
      </c>
      <c r="D20" s="28" t="s">
        <v>76</v>
      </c>
      <c r="E20" s="28">
        <v>2475.5459000000001</v>
      </c>
      <c r="F20" s="28">
        <v>0</v>
      </c>
      <c r="G20" s="28">
        <f>E20-F20</f>
        <v>2475.5459000000001</v>
      </c>
      <c r="H20" s="28">
        <v>556.99779999999998</v>
      </c>
      <c r="I20" s="28">
        <v>0</v>
      </c>
      <c r="J20" s="28">
        <f>H20-I20</f>
        <v>556.99779999999998</v>
      </c>
      <c r="K20" s="28">
        <v>308.83190000000002</v>
      </c>
      <c r="L20" s="28">
        <v>0</v>
      </c>
      <c r="M20" s="28">
        <f>K20-L20</f>
        <v>308.83190000000002</v>
      </c>
      <c r="N20" s="28">
        <f>E20+H20+K20</f>
        <v>3341.3756000000003</v>
      </c>
      <c r="O20" s="28">
        <f>F20+I20+L20</f>
        <v>0</v>
      </c>
      <c r="P20" s="28">
        <f>N20-O20</f>
        <v>3341.3756000000003</v>
      </c>
      <c r="Q20" s="26" t="s">
        <v>75</v>
      </c>
      <c r="R20" s="26" t="s">
        <v>55</v>
      </c>
      <c r="S20" s="26" t="s">
        <v>55</v>
      </c>
      <c r="T20" s="28" t="s">
        <v>76</v>
      </c>
      <c r="U20" s="28">
        <v>29706.550800000001</v>
      </c>
      <c r="V20" s="28">
        <f>F20+'[2]February 2028'!V20</f>
        <v>0</v>
      </c>
      <c r="W20" s="28">
        <f>U20-V20</f>
        <v>29706.550800000001</v>
      </c>
      <c r="X20" s="28">
        <v>6683.9736000000003</v>
      </c>
      <c r="Y20" s="28">
        <f>I20+'[2]February 2028'!Y20</f>
        <v>0</v>
      </c>
      <c r="Z20" s="28">
        <f>X20-Y20</f>
        <v>6683.9736000000003</v>
      </c>
      <c r="AA20" s="28">
        <v>3705.9828000000002</v>
      </c>
      <c r="AB20" s="28">
        <f>L20+'[2]February 2028'!AB20</f>
        <v>0</v>
      </c>
      <c r="AC20" s="28">
        <f>AA20-AB20</f>
        <v>3705.9828000000002</v>
      </c>
      <c r="AD20" s="28">
        <f>U20+X20+AA20</f>
        <v>40096.5072</v>
      </c>
      <c r="AE20" s="28">
        <f>V20+Y20+AB20</f>
        <v>0</v>
      </c>
      <c r="AF20" s="28">
        <f>AD20-AE20</f>
        <v>40096.5072</v>
      </c>
    </row>
    <row r="21" spans="1:32" ht="15" customHeight="1" x14ac:dyDescent="0.3">
      <c r="A21" s="73" t="s">
        <v>77</v>
      </c>
      <c r="B21" s="73"/>
      <c r="C21" s="73"/>
      <c r="D21" s="25"/>
      <c r="E21" s="25">
        <f t="shared" ref="E21:AF21" si="15">SUM(E20:E20)</f>
        <v>2475.5459000000001</v>
      </c>
      <c r="F21" s="25">
        <f t="shared" si="15"/>
        <v>0</v>
      </c>
      <c r="G21" s="25">
        <f t="shared" si="15"/>
        <v>2475.5459000000001</v>
      </c>
      <c r="H21" s="25">
        <f t="shared" si="15"/>
        <v>556.99779999999998</v>
      </c>
      <c r="I21" s="25">
        <f t="shared" si="15"/>
        <v>0</v>
      </c>
      <c r="J21" s="25">
        <f t="shared" si="15"/>
        <v>556.99779999999998</v>
      </c>
      <c r="K21" s="25">
        <f t="shared" si="15"/>
        <v>308.83190000000002</v>
      </c>
      <c r="L21" s="25">
        <f t="shared" si="15"/>
        <v>0</v>
      </c>
      <c r="M21" s="25">
        <f t="shared" si="15"/>
        <v>308.83190000000002</v>
      </c>
      <c r="N21" s="25">
        <f t="shared" si="15"/>
        <v>3341.3756000000003</v>
      </c>
      <c r="O21" s="25">
        <f t="shared" si="15"/>
        <v>0</v>
      </c>
      <c r="P21" s="25">
        <f t="shared" si="15"/>
        <v>3341.3756000000003</v>
      </c>
      <c r="Q21" s="25">
        <f t="shared" si="15"/>
        <v>0</v>
      </c>
      <c r="R21" s="25">
        <f t="shared" si="15"/>
        <v>0</v>
      </c>
      <c r="S21" s="25">
        <f t="shared" si="15"/>
        <v>0</v>
      </c>
      <c r="T21" s="25">
        <f t="shared" si="15"/>
        <v>0</v>
      </c>
      <c r="U21" s="25">
        <f t="shared" si="15"/>
        <v>29706.550800000001</v>
      </c>
      <c r="V21" s="25">
        <f t="shared" si="15"/>
        <v>0</v>
      </c>
      <c r="W21" s="25">
        <f t="shared" si="15"/>
        <v>29706.550800000001</v>
      </c>
      <c r="X21" s="25">
        <f t="shared" si="15"/>
        <v>6683.9736000000003</v>
      </c>
      <c r="Y21" s="25">
        <f t="shared" si="15"/>
        <v>0</v>
      </c>
      <c r="Z21" s="25">
        <f t="shared" si="15"/>
        <v>6683.9736000000003</v>
      </c>
      <c r="AA21" s="25">
        <f t="shared" si="15"/>
        <v>3705.9828000000002</v>
      </c>
      <c r="AB21" s="25">
        <f t="shared" si="15"/>
        <v>0</v>
      </c>
      <c r="AC21" s="25">
        <f t="shared" si="15"/>
        <v>3705.9828000000002</v>
      </c>
      <c r="AD21" s="25">
        <f t="shared" si="15"/>
        <v>40096.5072</v>
      </c>
      <c r="AE21" s="25">
        <f t="shared" si="15"/>
        <v>0</v>
      </c>
      <c r="AF21" s="29">
        <f t="shared" si="15"/>
        <v>40096.5072</v>
      </c>
    </row>
    <row r="22" spans="1:32" ht="15" customHeight="1" x14ac:dyDescent="0.3">
      <c r="A22" s="73" t="s">
        <v>50</v>
      </c>
      <c r="B22" s="73"/>
      <c r="C22" s="73"/>
      <c r="D22" s="25"/>
      <c r="E22" s="25">
        <f t="shared" ref="E22:AF22" si="16">SUM(E7:E21)/2</f>
        <v>55026.469099999995</v>
      </c>
      <c r="F22" s="25">
        <f t="shared" si="16"/>
        <v>0</v>
      </c>
      <c r="G22" s="25">
        <f t="shared" si="16"/>
        <v>55026.469099999995</v>
      </c>
      <c r="H22" s="25">
        <f t="shared" si="16"/>
        <v>15106.209199999999</v>
      </c>
      <c r="I22" s="25">
        <f t="shared" si="16"/>
        <v>0</v>
      </c>
      <c r="J22" s="25">
        <f t="shared" si="16"/>
        <v>15106.209199999999</v>
      </c>
      <c r="K22" s="25">
        <f t="shared" si="16"/>
        <v>7566.470299999999</v>
      </c>
      <c r="L22" s="25">
        <f t="shared" si="16"/>
        <v>0</v>
      </c>
      <c r="M22" s="25">
        <f t="shared" si="16"/>
        <v>7566.470299999999</v>
      </c>
      <c r="N22" s="25">
        <f t="shared" si="16"/>
        <v>77699.148600000015</v>
      </c>
      <c r="O22" s="25">
        <f t="shared" si="16"/>
        <v>0</v>
      </c>
      <c r="P22" s="25">
        <f t="shared" si="16"/>
        <v>77699.148600000015</v>
      </c>
      <c r="Q22" s="25">
        <f t="shared" si="16"/>
        <v>0</v>
      </c>
      <c r="R22" s="25">
        <f t="shared" si="16"/>
        <v>0</v>
      </c>
      <c r="S22" s="25">
        <f t="shared" si="16"/>
        <v>0</v>
      </c>
      <c r="T22" s="25">
        <f t="shared" si="16"/>
        <v>0</v>
      </c>
      <c r="U22" s="25">
        <f t="shared" si="16"/>
        <v>654858.69920000003</v>
      </c>
      <c r="V22" s="25">
        <f t="shared" si="16"/>
        <v>0</v>
      </c>
      <c r="W22" s="25">
        <f t="shared" si="16"/>
        <v>654858.69920000003</v>
      </c>
      <c r="X22" s="25">
        <f t="shared" si="16"/>
        <v>179708.89040000006</v>
      </c>
      <c r="Y22" s="25">
        <f t="shared" si="16"/>
        <v>0</v>
      </c>
      <c r="Z22" s="25">
        <f t="shared" si="16"/>
        <v>179708.89040000006</v>
      </c>
      <c r="AA22" s="25">
        <f t="shared" si="16"/>
        <v>89978.805100000027</v>
      </c>
      <c r="AB22" s="25">
        <f t="shared" si="16"/>
        <v>0</v>
      </c>
      <c r="AC22" s="25">
        <f t="shared" si="16"/>
        <v>89978.805100000027</v>
      </c>
      <c r="AD22" s="25">
        <f t="shared" si="16"/>
        <v>924546.3947000003</v>
      </c>
      <c r="AE22" s="25">
        <f t="shared" si="16"/>
        <v>0</v>
      </c>
      <c r="AF22" s="29">
        <f t="shared" si="16"/>
        <v>924546.3947000003</v>
      </c>
    </row>
    <row r="23" spans="1:32" ht="15" customHeight="1" x14ac:dyDescent="0.25"/>
    <row r="24" spans="1:32" ht="15" customHeight="1" x14ac:dyDescent="0.25"/>
    <row r="25" spans="1:32" ht="15" customHeight="1" x14ac:dyDescent="0.25"/>
    <row r="26" spans="1:32" ht="15" customHeight="1" x14ac:dyDescent="0.25"/>
    <row r="27" spans="1:32" ht="15" customHeight="1" x14ac:dyDescent="0.25"/>
    <row r="28" spans="1:32" ht="15" customHeight="1" x14ac:dyDescent="0.25"/>
    <row r="29" spans="1:32" ht="15" customHeight="1" x14ac:dyDescent="0.25"/>
    <row r="30" spans="1:32" ht="15" customHeight="1" x14ac:dyDescent="0.25"/>
    <row r="31" spans="1:32" ht="15" customHeight="1" x14ac:dyDescent="0.25"/>
    <row r="32" spans="1: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sheetData>
  <mergeCells count="26">
    <mergeCell ref="A22:C22"/>
    <mergeCell ref="Q13:S13"/>
    <mergeCell ref="Q15:S15"/>
    <mergeCell ref="Q19:S19"/>
    <mergeCell ref="AA5:AC5"/>
    <mergeCell ref="A13:C13"/>
    <mergeCell ref="A15:C15"/>
    <mergeCell ref="A19:C19"/>
    <mergeCell ref="A21:C21"/>
    <mergeCell ref="Q5:Q6"/>
    <mergeCell ref="A1:AF1"/>
    <mergeCell ref="B3:E3"/>
    <mergeCell ref="A5:A6"/>
    <mergeCell ref="B5:B6"/>
    <mergeCell ref="C5:C6"/>
    <mergeCell ref="D5:D6"/>
    <mergeCell ref="E5:G5"/>
    <mergeCell ref="H5:J5"/>
    <mergeCell ref="K5:M5"/>
    <mergeCell ref="N5:P5"/>
    <mergeCell ref="AD5:AF5"/>
    <mergeCell ref="R5:R6"/>
    <mergeCell ref="S5:S6"/>
    <mergeCell ref="T5:T6"/>
    <mergeCell ref="U5:W5"/>
    <mergeCell ref="X5:Z5"/>
  </mergeCells>
  <pageMargins left="0.75" right="0.75" top="1" bottom="1" header="0.5" footer="0.5"/>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20CF3-24EB-43E4-A151-00F5834C577C}">
  <sheetPr>
    <tabColor rgb="FFFFFF00"/>
  </sheetPr>
  <dimension ref="A1:AF501"/>
  <sheetViews>
    <sheetView topLeftCell="M1" workbookViewId="0">
      <selection activeCell="AD7" sqref="AD7"/>
    </sheetView>
  </sheetViews>
  <sheetFormatPr defaultColWidth="9.1796875" defaultRowHeight="12.75" customHeight="1" x14ac:dyDescent="0.25"/>
  <cols>
    <col min="1" max="32" width="12.7265625" style="17" customWidth="1"/>
    <col min="33" max="16384" width="9.1796875" style="17"/>
  </cols>
  <sheetData>
    <row r="1" spans="1:32" ht="15" customHeight="1" x14ac:dyDescent="0.3">
      <c r="A1" s="73" t="s">
        <v>79</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row>
    <row r="2" spans="1:32" ht="15" customHeight="1" x14ac:dyDescent="0.25"/>
    <row r="3" spans="1:32" ht="15" customHeight="1" x14ac:dyDescent="0.3">
      <c r="A3" s="25" t="s">
        <v>41</v>
      </c>
      <c r="B3" s="73" t="s">
        <v>42</v>
      </c>
      <c r="C3" s="74"/>
      <c r="D3" s="74"/>
      <c r="E3" s="74"/>
    </row>
    <row r="4" spans="1:32" ht="15.65" customHeight="1" x14ac:dyDescent="0.25">
      <c r="AD4" s="32"/>
    </row>
    <row r="5" spans="1:32" ht="15" customHeight="1" x14ac:dyDescent="0.25">
      <c r="A5" s="75" t="s">
        <v>43</v>
      </c>
      <c r="B5" s="75" t="s">
        <v>44</v>
      </c>
      <c r="C5" s="75" t="s">
        <v>45</v>
      </c>
      <c r="D5" s="75" t="s">
        <v>46</v>
      </c>
      <c r="E5" s="75" t="s">
        <v>47</v>
      </c>
      <c r="F5" s="75"/>
      <c r="G5" s="75"/>
      <c r="H5" s="75" t="s">
        <v>48</v>
      </c>
      <c r="I5" s="75"/>
      <c r="J5" s="75"/>
      <c r="K5" s="75" t="s">
        <v>49</v>
      </c>
      <c r="L5" s="75"/>
      <c r="M5" s="75"/>
      <c r="N5" s="75" t="s">
        <v>50</v>
      </c>
      <c r="O5" s="75"/>
      <c r="P5" s="75"/>
      <c r="Q5" s="75" t="s">
        <v>43</v>
      </c>
      <c r="R5" s="75" t="s">
        <v>44</v>
      </c>
      <c r="S5" s="75" t="s">
        <v>45</v>
      </c>
      <c r="T5" s="75" t="s">
        <v>46</v>
      </c>
      <c r="U5" s="75" t="s">
        <v>47</v>
      </c>
      <c r="V5" s="75"/>
      <c r="W5" s="75"/>
      <c r="X5" s="75" t="s">
        <v>48</v>
      </c>
      <c r="Y5" s="75"/>
      <c r="Z5" s="75"/>
      <c r="AA5" s="75" t="s">
        <v>49</v>
      </c>
      <c r="AB5" s="75"/>
      <c r="AC5" s="75"/>
      <c r="AD5" s="75" t="s">
        <v>50</v>
      </c>
      <c r="AE5" s="75"/>
      <c r="AF5" s="75"/>
    </row>
    <row r="6" spans="1:32" ht="15" customHeight="1" x14ac:dyDescent="0.25">
      <c r="A6" s="75"/>
      <c r="B6" s="75"/>
      <c r="C6" s="75"/>
      <c r="D6" s="75"/>
      <c r="E6" s="27" t="s">
        <v>51</v>
      </c>
      <c r="F6" s="27" t="s">
        <v>52</v>
      </c>
      <c r="G6" s="27" t="s">
        <v>53</v>
      </c>
      <c r="H6" s="27" t="s">
        <v>51</v>
      </c>
      <c r="I6" s="27" t="s">
        <v>52</v>
      </c>
      <c r="J6" s="27" t="s">
        <v>53</v>
      </c>
      <c r="K6" s="27" t="s">
        <v>51</v>
      </c>
      <c r="L6" s="27" t="s">
        <v>52</v>
      </c>
      <c r="M6" s="27" t="s">
        <v>53</v>
      </c>
      <c r="N6" s="27" t="s">
        <v>51</v>
      </c>
      <c r="O6" s="27" t="s">
        <v>52</v>
      </c>
      <c r="P6" s="27" t="s">
        <v>53</v>
      </c>
      <c r="Q6" s="75"/>
      <c r="R6" s="75"/>
      <c r="S6" s="75"/>
      <c r="T6" s="75"/>
      <c r="U6" s="27" t="s">
        <v>51</v>
      </c>
      <c r="V6" s="27" t="s">
        <v>52</v>
      </c>
      <c r="W6" s="27" t="s">
        <v>53</v>
      </c>
      <c r="X6" s="27" t="s">
        <v>51</v>
      </c>
      <c r="Y6" s="27" t="s">
        <v>52</v>
      </c>
      <c r="Z6" s="27" t="s">
        <v>53</v>
      </c>
      <c r="AA6" s="27" t="s">
        <v>51</v>
      </c>
      <c r="AB6" s="27" t="s">
        <v>52</v>
      </c>
      <c r="AC6" s="27" t="s">
        <v>53</v>
      </c>
      <c r="AD6" s="27" t="s">
        <v>51</v>
      </c>
      <c r="AE6" s="27" t="s">
        <v>52</v>
      </c>
      <c r="AF6" s="27" t="s">
        <v>53</v>
      </c>
    </row>
    <row r="7" spans="1:32" ht="15" customHeight="1" x14ac:dyDescent="0.25">
      <c r="A7" s="26" t="s">
        <v>54</v>
      </c>
      <c r="B7" s="26" t="s">
        <v>55</v>
      </c>
      <c r="C7" s="26" t="s">
        <v>55</v>
      </c>
      <c r="D7" s="28" t="s">
        <v>56</v>
      </c>
      <c r="E7" s="28">
        <v>3921.5448999999999</v>
      </c>
      <c r="F7" s="28">
        <v>0</v>
      </c>
      <c r="G7" s="28">
        <f t="shared" ref="G7:G12" si="0">E7-F7</f>
        <v>3921.5448999999999</v>
      </c>
      <c r="H7" s="28">
        <v>1124.6991</v>
      </c>
      <c r="I7" s="28">
        <v>0</v>
      </c>
      <c r="J7" s="28">
        <f t="shared" ref="J7:J12" si="1">H7-I7</f>
        <v>1124.6991</v>
      </c>
      <c r="K7" s="28">
        <v>525.73180000000002</v>
      </c>
      <c r="L7" s="28">
        <v>0</v>
      </c>
      <c r="M7" s="28">
        <f t="shared" ref="M7:M12" si="2">K7-L7</f>
        <v>525.73180000000002</v>
      </c>
      <c r="N7" s="28">
        <f t="shared" ref="N7:O12" si="3">E7+H7+K7</f>
        <v>5571.9758000000002</v>
      </c>
      <c r="O7" s="28">
        <f t="shared" si="3"/>
        <v>0</v>
      </c>
      <c r="P7" s="28">
        <f t="shared" ref="P7:P12" si="4">N7-O7</f>
        <v>5571.9758000000002</v>
      </c>
      <c r="Q7" s="26" t="s">
        <v>54</v>
      </c>
      <c r="R7" s="26" t="s">
        <v>55</v>
      </c>
      <c r="S7" s="26" t="s">
        <v>55</v>
      </c>
      <c r="T7" s="28" t="s">
        <v>56</v>
      </c>
      <c r="U7" s="28">
        <v>46580.301800000001</v>
      </c>
      <c r="V7" s="28">
        <f>F7+'[3]February 2029'!V7</f>
        <v>0</v>
      </c>
      <c r="W7" s="28">
        <f t="shared" ref="W7:W12" si="5">U7-V7</f>
        <v>46580.301800000001</v>
      </c>
      <c r="X7" s="28">
        <v>13359.2302</v>
      </c>
      <c r="Y7" s="28">
        <f>I7+'[3]February 2029'!Y7</f>
        <v>0</v>
      </c>
      <c r="Z7" s="28">
        <f t="shared" ref="Z7:Z12" si="6">X7-Y7</f>
        <v>13359.2302</v>
      </c>
      <c r="AA7" s="28">
        <v>6237.0456000000004</v>
      </c>
      <c r="AB7" s="28">
        <f>L7+'[3]February 2029'!AB7</f>
        <v>0</v>
      </c>
      <c r="AC7" s="28">
        <f t="shared" ref="AC7:AC12" si="7">AA7-AB7</f>
        <v>6237.0456000000004</v>
      </c>
      <c r="AD7" s="28">
        <f t="shared" ref="AD7:AE12" si="8">U7+X7+AA7</f>
        <v>66176.577600000004</v>
      </c>
      <c r="AE7" s="28">
        <f t="shared" si="8"/>
        <v>0</v>
      </c>
      <c r="AF7" s="28">
        <f t="shared" ref="AF7:AF12" si="9">AD7-AE7</f>
        <v>66176.577600000004</v>
      </c>
    </row>
    <row r="8" spans="1:32" ht="15" customHeight="1" x14ac:dyDescent="0.25">
      <c r="A8" s="26" t="s">
        <v>57</v>
      </c>
      <c r="B8" s="26" t="s">
        <v>55</v>
      </c>
      <c r="C8" s="26" t="s">
        <v>55</v>
      </c>
      <c r="D8" s="28" t="s">
        <v>58</v>
      </c>
      <c r="E8" s="28">
        <v>4485.4984999999997</v>
      </c>
      <c r="F8" s="28">
        <v>0</v>
      </c>
      <c r="G8" s="28">
        <f t="shared" si="0"/>
        <v>4485.4984999999997</v>
      </c>
      <c r="H8" s="28">
        <v>1286.4409000000001</v>
      </c>
      <c r="I8" s="28">
        <v>0</v>
      </c>
      <c r="J8" s="28">
        <f t="shared" si="1"/>
        <v>1286.4409000000001</v>
      </c>
      <c r="K8" s="28">
        <v>610.32479999999998</v>
      </c>
      <c r="L8" s="28">
        <v>0</v>
      </c>
      <c r="M8" s="28">
        <f t="shared" si="2"/>
        <v>610.32479999999998</v>
      </c>
      <c r="N8" s="28">
        <f t="shared" si="3"/>
        <v>6382.2641999999996</v>
      </c>
      <c r="O8" s="28">
        <f t="shared" si="3"/>
        <v>0</v>
      </c>
      <c r="P8" s="28">
        <f t="shared" si="4"/>
        <v>6382.2641999999996</v>
      </c>
      <c r="Q8" s="26" t="s">
        <v>57</v>
      </c>
      <c r="R8" s="26" t="s">
        <v>55</v>
      </c>
      <c r="S8" s="26" t="s">
        <v>55</v>
      </c>
      <c r="T8" s="28" t="s">
        <v>58</v>
      </c>
      <c r="U8" s="28">
        <v>53278.968000000001</v>
      </c>
      <c r="V8" s="28">
        <f>F8+'[3]February 2029'!V8</f>
        <v>0</v>
      </c>
      <c r="W8" s="28">
        <f t="shared" si="5"/>
        <v>53278.968000000001</v>
      </c>
      <c r="X8" s="28">
        <v>15280.407300000001</v>
      </c>
      <c r="Y8" s="28">
        <f>I8+'[3]February 2029'!Y8</f>
        <v>0</v>
      </c>
      <c r="Z8" s="28">
        <f t="shared" si="6"/>
        <v>15280.407300000001</v>
      </c>
      <c r="AA8" s="28">
        <v>7241.8455999999996</v>
      </c>
      <c r="AB8" s="28">
        <f>L8+'[3]February 2029'!AB8</f>
        <v>0</v>
      </c>
      <c r="AC8" s="28">
        <f t="shared" si="7"/>
        <v>7241.8455999999996</v>
      </c>
      <c r="AD8" s="28">
        <f t="shared" si="8"/>
        <v>75801.2209</v>
      </c>
      <c r="AE8" s="28">
        <f t="shared" si="8"/>
        <v>0</v>
      </c>
      <c r="AF8" s="28">
        <f t="shared" si="9"/>
        <v>75801.2209</v>
      </c>
    </row>
    <row r="9" spans="1:32" ht="15" customHeight="1" x14ac:dyDescent="0.25">
      <c r="A9" s="26" t="s">
        <v>59</v>
      </c>
      <c r="B9" s="26" t="s">
        <v>55</v>
      </c>
      <c r="C9" s="26" t="s">
        <v>55</v>
      </c>
      <c r="D9" s="28" t="s">
        <v>60</v>
      </c>
      <c r="E9" s="28">
        <v>10219.4072</v>
      </c>
      <c r="F9" s="28">
        <v>0</v>
      </c>
      <c r="G9" s="28">
        <f t="shared" si="0"/>
        <v>10219.4072</v>
      </c>
      <c r="H9" s="28">
        <v>2930.9259999999999</v>
      </c>
      <c r="I9" s="28">
        <v>0</v>
      </c>
      <c r="J9" s="28">
        <f t="shared" si="1"/>
        <v>2930.9259999999999</v>
      </c>
      <c r="K9" s="28">
        <v>1470.4111</v>
      </c>
      <c r="L9" s="28">
        <v>0</v>
      </c>
      <c r="M9" s="28">
        <f t="shared" si="2"/>
        <v>1470.4111</v>
      </c>
      <c r="N9" s="28">
        <f t="shared" si="3"/>
        <v>14620.744299999998</v>
      </c>
      <c r="O9" s="28">
        <f t="shared" si="3"/>
        <v>0</v>
      </c>
      <c r="P9" s="28">
        <f t="shared" si="4"/>
        <v>14620.744299999998</v>
      </c>
      <c r="Q9" s="26" t="s">
        <v>59</v>
      </c>
      <c r="R9" s="26" t="s">
        <v>55</v>
      </c>
      <c r="S9" s="26" t="s">
        <v>55</v>
      </c>
      <c r="T9" s="28" t="s">
        <v>60</v>
      </c>
      <c r="U9" s="28">
        <v>121386.61689999999</v>
      </c>
      <c r="V9" s="28">
        <f>F9+'[3]February 2029'!V9</f>
        <v>0</v>
      </c>
      <c r="W9" s="28">
        <f t="shared" si="5"/>
        <v>121386.61689999999</v>
      </c>
      <c r="X9" s="28">
        <v>34813.681499999999</v>
      </c>
      <c r="Y9" s="28">
        <f>I9+'[3]February 2029'!Y9</f>
        <v>0</v>
      </c>
      <c r="Z9" s="28">
        <f t="shared" si="6"/>
        <v>34813.681499999999</v>
      </c>
      <c r="AA9" s="28">
        <v>17457.992200000001</v>
      </c>
      <c r="AB9" s="28">
        <f>L9+'[3]February 2029'!AB9</f>
        <v>0</v>
      </c>
      <c r="AC9" s="28">
        <f t="shared" si="7"/>
        <v>17457.992200000001</v>
      </c>
      <c r="AD9" s="28">
        <f t="shared" si="8"/>
        <v>173658.29060000001</v>
      </c>
      <c r="AE9" s="28">
        <f t="shared" si="8"/>
        <v>0</v>
      </c>
      <c r="AF9" s="28">
        <f t="shared" si="9"/>
        <v>173658.29060000001</v>
      </c>
    </row>
    <row r="10" spans="1:32" ht="15" customHeight="1" x14ac:dyDescent="0.25">
      <c r="A10" s="26" t="s">
        <v>61</v>
      </c>
      <c r="B10" s="26" t="s">
        <v>55</v>
      </c>
      <c r="C10" s="26" t="s">
        <v>55</v>
      </c>
      <c r="D10" s="28" t="s">
        <v>62</v>
      </c>
      <c r="E10" s="28">
        <v>12350.271500000001</v>
      </c>
      <c r="F10" s="28">
        <v>0</v>
      </c>
      <c r="G10" s="28">
        <f t="shared" si="0"/>
        <v>12350.271500000001</v>
      </c>
      <c r="H10" s="28">
        <v>3542.0578999999998</v>
      </c>
      <c r="I10" s="28">
        <v>0</v>
      </c>
      <c r="J10" s="28">
        <f t="shared" si="1"/>
        <v>3542.0578999999998</v>
      </c>
      <c r="K10" s="28">
        <v>1790.0408</v>
      </c>
      <c r="L10" s="28">
        <v>0</v>
      </c>
      <c r="M10" s="28">
        <f t="shared" si="2"/>
        <v>1790.0408</v>
      </c>
      <c r="N10" s="28">
        <f t="shared" si="3"/>
        <v>17682.370200000001</v>
      </c>
      <c r="O10" s="28">
        <f t="shared" si="3"/>
        <v>0</v>
      </c>
      <c r="P10" s="28">
        <f t="shared" si="4"/>
        <v>17682.370200000001</v>
      </c>
      <c r="Q10" s="26" t="s">
        <v>61</v>
      </c>
      <c r="R10" s="26" t="s">
        <v>55</v>
      </c>
      <c r="S10" s="26" t="s">
        <v>55</v>
      </c>
      <c r="T10" s="28" t="s">
        <v>62</v>
      </c>
      <c r="U10" s="28">
        <v>146697.13</v>
      </c>
      <c r="V10" s="28">
        <f>F10+'[3]February 2029'!V10</f>
        <v>0</v>
      </c>
      <c r="W10" s="28">
        <f t="shared" si="5"/>
        <v>146697.13</v>
      </c>
      <c r="X10" s="28">
        <v>42072.736799999999</v>
      </c>
      <c r="Y10" s="28">
        <f>I10+'[3]February 2029'!Y10</f>
        <v>0</v>
      </c>
      <c r="Z10" s="28">
        <f t="shared" si="6"/>
        <v>42072.736799999999</v>
      </c>
      <c r="AA10" s="28">
        <v>21254.570100000001</v>
      </c>
      <c r="AB10" s="28">
        <f>L10+'[3]February 2029'!AB10</f>
        <v>0</v>
      </c>
      <c r="AC10" s="28">
        <f t="shared" si="7"/>
        <v>21254.570100000001</v>
      </c>
      <c r="AD10" s="28">
        <f t="shared" si="8"/>
        <v>210024.43690000003</v>
      </c>
      <c r="AE10" s="28">
        <f t="shared" si="8"/>
        <v>0</v>
      </c>
      <c r="AF10" s="28">
        <f t="shared" si="9"/>
        <v>210024.43690000003</v>
      </c>
    </row>
    <row r="11" spans="1:32" ht="15" customHeight="1" x14ac:dyDescent="0.25">
      <c r="A11" s="26" t="s">
        <v>63</v>
      </c>
      <c r="B11" s="26" t="s">
        <v>55</v>
      </c>
      <c r="C11" s="26" t="s">
        <v>55</v>
      </c>
      <c r="D11" s="28" t="s">
        <v>64</v>
      </c>
      <c r="E11" s="28">
        <v>7223.2393000000002</v>
      </c>
      <c r="F11" s="28">
        <v>0</v>
      </c>
      <c r="G11" s="28">
        <f t="shared" si="0"/>
        <v>7223.2393000000002</v>
      </c>
      <c r="H11" s="28">
        <v>2071.625</v>
      </c>
      <c r="I11" s="28">
        <v>0</v>
      </c>
      <c r="J11" s="28">
        <f t="shared" si="1"/>
        <v>2071.625</v>
      </c>
      <c r="K11" s="28">
        <v>1020.986</v>
      </c>
      <c r="L11" s="28">
        <v>0</v>
      </c>
      <c r="M11" s="28">
        <f t="shared" si="2"/>
        <v>1020.986</v>
      </c>
      <c r="N11" s="28">
        <f t="shared" si="3"/>
        <v>10315.850300000002</v>
      </c>
      <c r="O11" s="28">
        <f t="shared" si="3"/>
        <v>0</v>
      </c>
      <c r="P11" s="28">
        <f t="shared" si="4"/>
        <v>10315.850300000002</v>
      </c>
      <c r="Q11" s="26" t="s">
        <v>63</v>
      </c>
      <c r="R11" s="26" t="s">
        <v>55</v>
      </c>
      <c r="S11" s="26" t="s">
        <v>55</v>
      </c>
      <c r="T11" s="28" t="s">
        <v>64</v>
      </c>
      <c r="U11" s="28">
        <v>85797.987599999993</v>
      </c>
      <c r="V11" s="28">
        <f>F11+'[3]February 2029'!V11</f>
        <v>0</v>
      </c>
      <c r="W11" s="28">
        <f t="shared" si="5"/>
        <v>85797.987599999993</v>
      </c>
      <c r="X11" s="28">
        <v>24606.862499999999</v>
      </c>
      <c r="Y11" s="28">
        <f>I11+'[3]February 2029'!Y11</f>
        <v>0</v>
      </c>
      <c r="Z11" s="28">
        <f t="shared" si="6"/>
        <v>24606.862499999999</v>
      </c>
      <c r="AA11" s="28">
        <v>12119.699000000001</v>
      </c>
      <c r="AB11" s="28">
        <f>L11+'[3]February 2029'!AB11</f>
        <v>0</v>
      </c>
      <c r="AC11" s="28">
        <f t="shared" si="7"/>
        <v>12119.699000000001</v>
      </c>
      <c r="AD11" s="28">
        <f t="shared" si="8"/>
        <v>122524.5491</v>
      </c>
      <c r="AE11" s="28">
        <f t="shared" si="8"/>
        <v>0</v>
      </c>
      <c r="AF11" s="28">
        <f t="shared" si="9"/>
        <v>122524.5491</v>
      </c>
    </row>
    <row r="12" spans="1:32" ht="15" customHeight="1" x14ac:dyDescent="0.25">
      <c r="A12" s="26" t="s">
        <v>65</v>
      </c>
      <c r="B12" s="26" t="s">
        <v>55</v>
      </c>
      <c r="C12" s="26" t="s">
        <v>55</v>
      </c>
      <c r="D12" s="28" t="s">
        <v>58</v>
      </c>
      <c r="E12" s="28">
        <v>4485.4984999999997</v>
      </c>
      <c r="F12" s="28">
        <v>0</v>
      </c>
      <c r="G12" s="28">
        <f t="shared" si="0"/>
        <v>4485.4984999999997</v>
      </c>
      <c r="H12" s="28">
        <v>1286.4409000000001</v>
      </c>
      <c r="I12" s="28">
        <v>0</v>
      </c>
      <c r="J12" s="28">
        <f t="shared" si="1"/>
        <v>1286.4409000000001</v>
      </c>
      <c r="K12" s="28">
        <v>610.32479999999998</v>
      </c>
      <c r="L12" s="28">
        <v>0</v>
      </c>
      <c r="M12" s="28">
        <f t="shared" si="2"/>
        <v>610.32479999999998</v>
      </c>
      <c r="N12" s="28">
        <f t="shared" si="3"/>
        <v>6382.2641999999996</v>
      </c>
      <c r="O12" s="28">
        <f t="shared" si="3"/>
        <v>0</v>
      </c>
      <c r="P12" s="28">
        <f t="shared" si="4"/>
        <v>6382.2641999999996</v>
      </c>
      <c r="Q12" s="26" t="s">
        <v>65</v>
      </c>
      <c r="R12" s="26" t="s">
        <v>55</v>
      </c>
      <c r="S12" s="26" t="s">
        <v>55</v>
      </c>
      <c r="T12" s="28" t="s">
        <v>58</v>
      </c>
      <c r="U12" s="28">
        <v>51686.29</v>
      </c>
      <c r="V12" s="28">
        <f>F12+'[3]February 2029'!V12</f>
        <v>0</v>
      </c>
      <c r="W12" s="28">
        <f t="shared" si="5"/>
        <v>51686.29</v>
      </c>
      <c r="X12" s="28">
        <v>14823.6278</v>
      </c>
      <c r="Y12" s="28">
        <f>I12+'[3]February 2029'!Y12</f>
        <v>0</v>
      </c>
      <c r="Z12" s="28">
        <f t="shared" si="6"/>
        <v>14823.6278</v>
      </c>
      <c r="AA12" s="28">
        <v>7002.9435999999996</v>
      </c>
      <c r="AB12" s="28">
        <f>L12+'[3]February 2029'!AB12</f>
        <v>0</v>
      </c>
      <c r="AC12" s="28">
        <f t="shared" si="7"/>
        <v>7002.9435999999996</v>
      </c>
      <c r="AD12" s="28">
        <f t="shared" si="8"/>
        <v>73512.861399999994</v>
      </c>
      <c r="AE12" s="28">
        <f t="shared" si="8"/>
        <v>0</v>
      </c>
      <c r="AF12" s="28">
        <f t="shared" si="9"/>
        <v>73512.861399999994</v>
      </c>
    </row>
    <row r="13" spans="1:32" ht="15" customHeight="1" x14ac:dyDescent="0.3">
      <c r="A13" s="73" t="s">
        <v>66</v>
      </c>
      <c r="B13" s="73"/>
      <c r="C13" s="73"/>
      <c r="D13" s="25"/>
      <c r="E13" s="25">
        <f t="shared" ref="E13:AF13" si="10">SUM(E7:E12)</f>
        <v>42685.459900000002</v>
      </c>
      <c r="F13" s="25">
        <f t="shared" si="10"/>
        <v>0</v>
      </c>
      <c r="G13" s="25">
        <f t="shared" si="10"/>
        <v>42685.459900000002</v>
      </c>
      <c r="H13" s="25">
        <f t="shared" si="10"/>
        <v>12242.1898</v>
      </c>
      <c r="I13" s="25">
        <f t="shared" si="10"/>
        <v>0</v>
      </c>
      <c r="J13" s="25">
        <f t="shared" si="10"/>
        <v>12242.1898</v>
      </c>
      <c r="K13" s="25">
        <f t="shared" si="10"/>
        <v>6027.8193000000001</v>
      </c>
      <c r="L13" s="25">
        <f t="shared" si="10"/>
        <v>0</v>
      </c>
      <c r="M13" s="25">
        <f t="shared" si="10"/>
        <v>6027.8193000000001</v>
      </c>
      <c r="N13" s="25">
        <f t="shared" si="10"/>
        <v>60955.469000000005</v>
      </c>
      <c r="O13" s="25">
        <f t="shared" si="10"/>
        <v>0</v>
      </c>
      <c r="P13" s="25">
        <f t="shared" si="10"/>
        <v>60955.469000000005</v>
      </c>
      <c r="Q13" s="73" t="s">
        <v>66</v>
      </c>
      <c r="R13" s="73"/>
      <c r="S13" s="73"/>
      <c r="T13" s="25">
        <f t="shared" si="10"/>
        <v>0</v>
      </c>
      <c r="U13" s="25">
        <f t="shared" si="10"/>
        <v>505427.29430000001</v>
      </c>
      <c r="V13" s="25">
        <f t="shared" si="10"/>
        <v>0</v>
      </c>
      <c r="W13" s="25">
        <f t="shared" si="10"/>
        <v>505427.29430000001</v>
      </c>
      <c r="X13" s="25">
        <f t="shared" si="10"/>
        <v>144956.54610000001</v>
      </c>
      <c r="Y13" s="25">
        <f t="shared" si="10"/>
        <v>0</v>
      </c>
      <c r="Z13" s="25">
        <f t="shared" si="10"/>
        <v>144956.54610000001</v>
      </c>
      <c r="AA13" s="25">
        <f t="shared" si="10"/>
        <v>71314.09610000001</v>
      </c>
      <c r="AB13" s="25">
        <f t="shared" si="10"/>
        <v>0</v>
      </c>
      <c r="AC13" s="25">
        <f t="shared" si="10"/>
        <v>71314.09610000001</v>
      </c>
      <c r="AD13" s="25">
        <f t="shared" si="10"/>
        <v>721697.93650000007</v>
      </c>
      <c r="AE13" s="25">
        <f t="shared" si="10"/>
        <v>0</v>
      </c>
      <c r="AF13" s="29">
        <f t="shared" si="10"/>
        <v>721697.93650000007</v>
      </c>
    </row>
    <row r="14" spans="1:32" ht="15" customHeight="1" x14ac:dyDescent="0.25">
      <c r="A14" s="26" t="s">
        <v>67</v>
      </c>
      <c r="B14" s="26" t="s">
        <v>55</v>
      </c>
      <c r="C14" s="26" t="s">
        <v>55</v>
      </c>
      <c r="D14" s="28" t="s">
        <v>68</v>
      </c>
      <c r="E14" s="28">
        <v>2841.4492</v>
      </c>
      <c r="F14" s="28">
        <v>0</v>
      </c>
      <c r="G14" s="28">
        <f>E14-F14</f>
        <v>2841.4492</v>
      </c>
      <c r="H14" s="28">
        <v>814.92759999999998</v>
      </c>
      <c r="I14" s="28">
        <v>0</v>
      </c>
      <c r="J14" s="28">
        <f>H14-I14</f>
        <v>814.92759999999998</v>
      </c>
      <c r="K14" s="28">
        <v>363.7174</v>
      </c>
      <c r="L14" s="28">
        <v>0</v>
      </c>
      <c r="M14" s="28">
        <f>K14-L14</f>
        <v>363.7174</v>
      </c>
      <c r="N14" s="28">
        <f>E14+H14+K14</f>
        <v>4020.0942</v>
      </c>
      <c r="O14" s="28">
        <f>F14+I14+L14</f>
        <v>0</v>
      </c>
      <c r="P14" s="28">
        <f>N14-O14</f>
        <v>4020.0942</v>
      </c>
      <c r="Q14" s="26" t="s">
        <v>67</v>
      </c>
      <c r="R14" s="26" t="s">
        <v>55</v>
      </c>
      <c r="S14" s="26" t="s">
        <v>55</v>
      </c>
      <c r="T14" s="28" t="s">
        <v>68</v>
      </c>
      <c r="U14" s="28">
        <v>33750.873399999997</v>
      </c>
      <c r="V14" s="28">
        <f>F14+'[3]February 2029'!V14</f>
        <v>0</v>
      </c>
      <c r="W14" s="28">
        <f>U14-V14</f>
        <v>33750.873399999997</v>
      </c>
      <c r="X14" s="28">
        <v>9679.7502000000004</v>
      </c>
      <c r="Y14" s="28">
        <f>I14+'[3]February 2029'!Y14</f>
        <v>0</v>
      </c>
      <c r="Z14" s="28">
        <f>X14-Y14</f>
        <v>9679.7502000000004</v>
      </c>
      <c r="AA14" s="28">
        <v>4312.6313</v>
      </c>
      <c r="AB14" s="28">
        <f>L14+'[3]February 2029'!AB14</f>
        <v>0</v>
      </c>
      <c r="AC14" s="28">
        <f>AA14-AB14</f>
        <v>4312.6313</v>
      </c>
      <c r="AD14" s="28">
        <f>U14+X14+AA14</f>
        <v>47743.2549</v>
      </c>
      <c r="AE14" s="28">
        <f>V14+Y14+AB14</f>
        <v>0</v>
      </c>
      <c r="AF14" s="28">
        <f>AD14-AE14</f>
        <v>47743.2549</v>
      </c>
    </row>
    <row r="15" spans="1:32" ht="15" customHeight="1" x14ac:dyDescent="0.3">
      <c r="A15" s="73" t="s">
        <v>69</v>
      </c>
      <c r="B15" s="73"/>
      <c r="C15" s="73"/>
      <c r="D15" s="25"/>
      <c r="E15" s="25">
        <f t="shared" ref="E15:AF15" si="11">SUM(E14:E14)</f>
        <v>2841.4492</v>
      </c>
      <c r="F15" s="25">
        <f t="shared" si="11"/>
        <v>0</v>
      </c>
      <c r="G15" s="25">
        <f t="shared" si="11"/>
        <v>2841.4492</v>
      </c>
      <c r="H15" s="25">
        <f t="shared" si="11"/>
        <v>814.92759999999998</v>
      </c>
      <c r="I15" s="25">
        <f t="shared" si="11"/>
        <v>0</v>
      </c>
      <c r="J15" s="25">
        <f t="shared" si="11"/>
        <v>814.92759999999998</v>
      </c>
      <c r="K15" s="25">
        <f t="shared" si="11"/>
        <v>363.7174</v>
      </c>
      <c r="L15" s="25">
        <f t="shared" si="11"/>
        <v>0</v>
      </c>
      <c r="M15" s="25">
        <f t="shared" si="11"/>
        <v>363.7174</v>
      </c>
      <c r="N15" s="25">
        <f t="shared" si="11"/>
        <v>4020.0942</v>
      </c>
      <c r="O15" s="25">
        <f t="shared" si="11"/>
        <v>0</v>
      </c>
      <c r="P15" s="25">
        <f t="shared" si="11"/>
        <v>4020.0942</v>
      </c>
      <c r="Q15" s="73" t="s">
        <v>69</v>
      </c>
      <c r="R15" s="73"/>
      <c r="S15" s="73"/>
      <c r="T15" s="25">
        <f t="shared" si="11"/>
        <v>0</v>
      </c>
      <c r="U15" s="25">
        <f t="shared" si="11"/>
        <v>33750.873399999997</v>
      </c>
      <c r="V15" s="25">
        <f t="shared" si="11"/>
        <v>0</v>
      </c>
      <c r="W15" s="25">
        <f t="shared" si="11"/>
        <v>33750.873399999997</v>
      </c>
      <c r="X15" s="25">
        <f t="shared" si="11"/>
        <v>9679.7502000000004</v>
      </c>
      <c r="Y15" s="25">
        <f t="shared" si="11"/>
        <v>0</v>
      </c>
      <c r="Z15" s="25">
        <f t="shared" si="11"/>
        <v>9679.7502000000004</v>
      </c>
      <c r="AA15" s="25">
        <f t="shared" si="11"/>
        <v>4312.6313</v>
      </c>
      <c r="AB15" s="25">
        <f t="shared" si="11"/>
        <v>0</v>
      </c>
      <c r="AC15" s="25">
        <f t="shared" si="11"/>
        <v>4312.6313</v>
      </c>
      <c r="AD15" s="25">
        <f t="shared" si="11"/>
        <v>47743.2549</v>
      </c>
      <c r="AE15" s="25">
        <f t="shared" si="11"/>
        <v>0</v>
      </c>
      <c r="AF15" s="29">
        <f t="shared" si="11"/>
        <v>47743.2549</v>
      </c>
    </row>
    <row r="16" spans="1:32" ht="15" customHeight="1" x14ac:dyDescent="0.25">
      <c r="A16" s="26" t="s">
        <v>70</v>
      </c>
      <c r="B16" s="26" t="s">
        <v>55</v>
      </c>
      <c r="C16" s="26" t="s">
        <v>55</v>
      </c>
      <c r="D16" s="28" t="s">
        <v>71</v>
      </c>
      <c r="E16" s="28">
        <v>2671.3474000000001</v>
      </c>
      <c r="F16" s="28">
        <v>0</v>
      </c>
      <c r="G16" s="28">
        <f>E16-F16</f>
        <v>2671.3474000000001</v>
      </c>
      <c r="H16" s="28">
        <v>512.89869999999996</v>
      </c>
      <c r="I16" s="28">
        <v>0</v>
      </c>
      <c r="J16" s="28">
        <f>H16-I16</f>
        <v>512.89869999999996</v>
      </c>
      <c r="K16" s="28">
        <v>338.20209999999997</v>
      </c>
      <c r="L16" s="28">
        <v>0</v>
      </c>
      <c r="M16" s="28">
        <f>K16-L16</f>
        <v>338.20209999999997</v>
      </c>
      <c r="N16" s="28">
        <f t="shared" ref="N16:O18" si="12">E16+H16+K16</f>
        <v>3522.4482000000003</v>
      </c>
      <c r="O16" s="28">
        <f t="shared" si="12"/>
        <v>0</v>
      </c>
      <c r="P16" s="28">
        <f>N16-O16</f>
        <v>3522.4482000000003</v>
      </c>
      <c r="Q16" s="26" t="s">
        <v>70</v>
      </c>
      <c r="R16" s="26" t="s">
        <v>55</v>
      </c>
      <c r="S16" s="26" t="s">
        <v>55</v>
      </c>
      <c r="T16" s="28" t="s">
        <v>71</v>
      </c>
      <c r="U16" s="28">
        <v>32056.168799999999</v>
      </c>
      <c r="V16" s="28">
        <f>F16+'[3]February 2029'!V16</f>
        <v>0</v>
      </c>
      <c r="W16" s="28">
        <f>U16-V16</f>
        <v>32056.168799999999</v>
      </c>
      <c r="X16" s="28">
        <v>6154.7843999999996</v>
      </c>
      <c r="Y16" s="28">
        <f>I16+'[3]February 2029'!Y16</f>
        <v>0</v>
      </c>
      <c r="Z16" s="28">
        <f>X16-Y16</f>
        <v>6154.7843999999996</v>
      </c>
      <c r="AA16" s="28">
        <v>4058.4252000000001</v>
      </c>
      <c r="AB16" s="28">
        <f>L16+'[3]February 2029'!AB16</f>
        <v>0</v>
      </c>
      <c r="AC16" s="28">
        <f>AA16-AB16</f>
        <v>4058.4252000000001</v>
      </c>
      <c r="AD16" s="28">
        <f t="shared" ref="AD16:AE18" si="13">U16+X16+AA16</f>
        <v>42269.378399999994</v>
      </c>
      <c r="AE16" s="28">
        <f t="shared" si="13"/>
        <v>0</v>
      </c>
      <c r="AF16" s="28">
        <f>AD16-AE16</f>
        <v>42269.378399999994</v>
      </c>
    </row>
    <row r="17" spans="1:32" ht="15" customHeight="1" x14ac:dyDescent="0.25">
      <c r="A17" s="26" t="s">
        <v>72</v>
      </c>
      <c r="B17" s="26" t="s">
        <v>55</v>
      </c>
      <c r="C17" s="26" t="s">
        <v>55</v>
      </c>
      <c r="D17" s="28" t="s">
        <v>71</v>
      </c>
      <c r="E17" s="28">
        <v>3040.9657999999999</v>
      </c>
      <c r="F17" s="28">
        <v>0</v>
      </c>
      <c r="G17" s="28">
        <f>E17-F17</f>
        <v>3040.9657999999999</v>
      </c>
      <c r="H17" s="28">
        <v>583.86540000000002</v>
      </c>
      <c r="I17" s="28">
        <v>0</v>
      </c>
      <c r="J17" s="28">
        <f>H17-I17</f>
        <v>583.86540000000002</v>
      </c>
      <c r="K17" s="28">
        <v>393.64490000000001</v>
      </c>
      <c r="L17" s="28">
        <v>0</v>
      </c>
      <c r="M17" s="28">
        <f>K17-L17</f>
        <v>393.64490000000001</v>
      </c>
      <c r="N17" s="28">
        <f t="shared" si="12"/>
        <v>4018.4760999999999</v>
      </c>
      <c r="O17" s="28">
        <f t="shared" si="12"/>
        <v>0</v>
      </c>
      <c r="P17" s="28">
        <f>N17-O17</f>
        <v>4018.4760999999999</v>
      </c>
      <c r="Q17" s="26" t="s">
        <v>72</v>
      </c>
      <c r="R17" s="26" t="s">
        <v>55</v>
      </c>
      <c r="S17" s="26" t="s">
        <v>55</v>
      </c>
      <c r="T17" s="28" t="s">
        <v>71</v>
      </c>
      <c r="U17" s="28">
        <v>36491.589599999999</v>
      </c>
      <c r="V17" s="28">
        <f>F17+'[3]February 2029'!V17</f>
        <v>0</v>
      </c>
      <c r="W17" s="28">
        <f>U17-V17</f>
        <v>36491.589599999999</v>
      </c>
      <c r="X17" s="28">
        <v>7006.3847999999998</v>
      </c>
      <c r="Y17" s="28">
        <f>I17+'[3]February 2029'!Y17</f>
        <v>0</v>
      </c>
      <c r="Z17" s="28">
        <f>X17-Y17</f>
        <v>7006.3847999999998</v>
      </c>
      <c r="AA17" s="28">
        <v>4723.7388000000001</v>
      </c>
      <c r="AB17" s="28">
        <f>L17+'[3]February 2029'!AB17</f>
        <v>0</v>
      </c>
      <c r="AC17" s="28">
        <f>AA17-AB17</f>
        <v>4723.7388000000001</v>
      </c>
      <c r="AD17" s="28">
        <f t="shared" si="13"/>
        <v>48221.713199999998</v>
      </c>
      <c r="AE17" s="28">
        <f t="shared" si="13"/>
        <v>0</v>
      </c>
      <c r="AF17" s="28">
        <f>AD17-AE17</f>
        <v>48221.713199999998</v>
      </c>
    </row>
    <row r="18" spans="1:32" ht="15" customHeight="1" x14ac:dyDescent="0.25">
      <c r="A18" s="26" t="s">
        <v>73</v>
      </c>
      <c r="B18" s="26" t="s">
        <v>55</v>
      </c>
      <c r="C18" s="26" t="s">
        <v>55</v>
      </c>
      <c r="D18" s="28" t="s">
        <v>71</v>
      </c>
      <c r="E18" s="28">
        <v>2996.9450999999999</v>
      </c>
      <c r="F18" s="28">
        <v>0</v>
      </c>
      <c r="G18" s="28">
        <f>E18-F18</f>
        <v>2996.9450999999999</v>
      </c>
      <c r="H18" s="28">
        <v>575.4135</v>
      </c>
      <c r="I18" s="28">
        <v>0</v>
      </c>
      <c r="J18" s="28">
        <f>H18-I18</f>
        <v>575.4135</v>
      </c>
      <c r="K18" s="28">
        <v>387.04180000000002</v>
      </c>
      <c r="L18" s="28">
        <v>0</v>
      </c>
      <c r="M18" s="28">
        <f>K18-L18</f>
        <v>387.04180000000002</v>
      </c>
      <c r="N18" s="28">
        <f t="shared" si="12"/>
        <v>3959.4004</v>
      </c>
      <c r="O18" s="28">
        <f t="shared" si="12"/>
        <v>0</v>
      </c>
      <c r="P18" s="28">
        <f>N18-O18</f>
        <v>3959.4004</v>
      </c>
      <c r="Q18" s="26" t="s">
        <v>73</v>
      </c>
      <c r="R18" s="26" t="s">
        <v>55</v>
      </c>
      <c r="S18" s="26" t="s">
        <v>55</v>
      </c>
      <c r="T18" s="28" t="s">
        <v>71</v>
      </c>
      <c r="U18" s="28">
        <v>35963.341200000003</v>
      </c>
      <c r="V18" s="28">
        <f>F18+'[3]February 2029'!V18</f>
        <v>0</v>
      </c>
      <c r="W18" s="28">
        <f>U18-V18</f>
        <v>35963.341200000003</v>
      </c>
      <c r="X18" s="28">
        <v>6904.9620000000004</v>
      </c>
      <c r="Y18" s="28">
        <f>I18+'[3]February 2029'!Y18</f>
        <v>0</v>
      </c>
      <c r="Z18" s="28">
        <f>X18-Y18</f>
        <v>6904.9620000000004</v>
      </c>
      <c r="AA18" s="28">
        <v>4644.5015999999996</v>
      </c>
      <c r="AB18" s="28">
        <f>L18+'[3]February 2029'!AB18</f>
        <v>0</v>
      </c>
      <c r="AC18" s="28">
        <f>AA18-AB18</f>
        <v>4644.5015999999996</v>
      </c>
      <c r="AD18" s="28">
        <f t="shared" si="13"/>
        <v>47512.804799999998</v>
      </c>
      <c r="AE18" s="28">
        <f t="shared" si="13"/>
        <v>0</v>
      </c>
      <c r="AF18" s="28">
        <f>AD18-AE18</f>
        <v>47512.804799999998</v>
      </c>
    </row>
    <row r="19" spans="1:32" ht="15" customHeight="1" x14ac:dyDescent="0.3">
      <c r="A19" s="73" t="s">
        <v>74</v>
      </c>
      <c r="B19" s="73"/>
      <c r="C19" s="73"/>
      <c r="D19" s="25"/>
      <c r="E19" s="25">
        <f t="shared" ref="E19:AF19" si="14">SUM(E16:E18)</f>
        <v>8709.2583000000013</v>
      </c>
      <c r="F19" s="25">
        <f t="shared" si="14"/>
        <v>0</v>
      </c>
      <c r="G19" s="25">
        <f t="shared" si="14"/>
        <v>8709.2583000000013</v>
      </c>
      <c r="H19" s="25">
        <f t="shared" si="14"/>
        <v>1672.1776</v>
      </c>
      <c r="I19" s="25">
        <f t="shared" si="14"/>
        <v>0</v>
      </c>
      <c r="J19" s="25">
        <f t="shared" si="14"/>
        <v>1672.1776</v>
      </c>
      <c r="K19" s="25">
        <f t="shared" si="14"/>
        <v>1118.8887999999999</v>
      </c>
      <c r="L19" s="25">
        <f t="shared" si="14"/>
        <v>0</v>
      </c>
      <c r="M19" s="25">
        <f t="shared" si="14"/>
        <v>1118.8887999999999</v>
      </c>
      <c r="N19" s="25">
        <f t="shared" si="14"/>
        <v>11500.324700000001</v>
      </c>
      <c r="O19" s="25">
        <f t="shared" si="14"/>
        <v>0</v>
      </c>
      <c r="P19" s="25">
        <f t="shared" si="14"/>
        <v>11500.324700000001</v>
      </c>
      <c r="Q19" s="73" t="s">
        <v>74</v>
      </c>
      <c r="R19" s="73"/>
      <c r="S19" s="73"/>
      <c r="T19" s="25">
        <f t="shared" si="14"/>
        <v>0</v>
      </c>
      <c r="U19" s="25">
        <f t="shared" si="14"/>
        <v>104511.09959999999</v>
      </c>
      <c r="V19" s="25">
        <f t="shared" si="14"/>
        <v>0</v>
      </c>
      <c r="W19" s="25">
        <f t="shared" si="14"/>
        <v>104511.09959999999</v>
      </c>
      <c r="X19" s="25">
        <f t="shared" si="14"/>
        <v>20066.1312</v>
      </c>
      <c r="Y19" s="25">
        <f t="shared" si="14"/>
        <v>0</v>
      </c>
      <c r="Z19" s="25">
        <f t="shared" si="14"/>
        <v>20066.1312</v>
      </c>
      <c r="AA19" s="25">
        <f t="shared" si="14"/>
        <v>13426.6656</v>
      </c>
      <c r="AB19" s="25">
        <f t="shared" si="14"/>
        <v>0</v>
      </c>
      <c r="AC19" s="25">
        <f t="shared" si="14"/>
        <v>13426.6656</v>
      </c>
      <c r="AD19" s="25">
        <f t="shared" si="14"/>
        <v>138003.89639999997</v>
      </c>
      <c r="AE19" s="25">
        <f t="shared" si="14"/>
        <v>0</v>
      </c>
      <c r="AF19" s="29">
        <f t="shared" si="14"/>
        <v>138003.89639999997</v>
      </c>
    </row>
    <row r="20" spans="1:32" ht="15" customHeight="1" x14ac:dyDescent="0.25">
      <c r="A20" s="26" t="s">
        <v>75</v>
      </c>
      <c r="B20" s="26" t="s">
        <v>55</v>
      </c>
      <c r="C20" s="26" t="s">
        <v>55</v>
      </c>
      <c r="D20" s="28" t="s">
        <v>76</v>
      </c>
      <c r="E20" s="28">
        <v>2560.4883</v>
      </c>
      <c r="F20" s="28">
        <v>0</v>
      </c>
      <c r="G20" s="28">
        <f>E20-F20</f>
        <v>2560.4883</v>
      </c>
      <c r="H20" s="28">
        <v>491.61380000000003</v>
      </c>
      <c r="I20" s="28">
        <v>0</v>
      </c>
      <c r="J20" s="28">
        <f>H20-I20</f>
        <v>491.61380000000003</v>
      </c>
      <c r="K20" s="28">
        <v>321.57319999999999</v>
      </c>
      <c r="L20" s="28">
        <v>0</v>
      </c>
      <c r="M20" s="28">
        <f>K20-L20</f>
        <v>321.57319999999999</v>
      </c>
      <c r="N20" s="28">
        <f>E20+H20+K20</f>
        <v>3373.6752999999999</v>
      </c>
      <c r="O20" s="28">
        <f>F20+I20+L20</f>
        <v>0</v>
      </c>
      <c r="P20" s="28">
        <f>N20-O20</f>
        <v>3373.6752999999999</v>
      </c>
      <c r="Q20" s="26" t="s">
        <v>75</v>
      </c>
      <c r="R20" s="26" t="s">
        <v>55</v>
      </c>
      <c r="S20" s="26" t="s">
        <v>55</v>
      </c>
      <c r="T20" s="28" t="s">
        <v>76</v>
      </c>
      <c r="U20" s="28">
        <v>30725.8596</v>
      </c>
      <c r="V20" s="28">
        <f>F20+'[3]February 2029'!V20</f>
        <v>0</v>
      </c>
      <c r="W20" s="28">
        <f>U20-V20</f>
        <v>30725.8596</v>
      </c>
      <c r="X20" s="28">
        <v>5899.3656000000001</v>
      </c>
      <c r="Y20" s="28">
        <f>I20+'[3]February 2029'!Y20</f>
        <v>0</v>
      </c>
      <c r="Z20" s="28">
        <f>X20-Y20</f>
        <v>5899.3656000000001</v>
      </c>
      <c r="AA20" s="28">
        <v>3858.8784000000001</v>
      </c>
      <c r="AB20" s="28">
        <f>L20+'[3]February 2029'!AB20</f>
        <v>0</v>
      </c>
      <c r="AC20" s="28">
        <f>AA20-AB20</f>
        <v>3858.8784000000001</v>
      </c>
      <c r="AD20" s="28">
        <f>U20+X20+AA20</f>
        <v>40484.103600000002</v>
      </c>
      <c r="AE20" s="28">
        <f>V20+Y20+AB20</f>
        <v>0</v>
      </c>
      <c r="AF20" s="28">
        <f>AD20-AE20</f>
        <v>40484.103600000002</v>
      </c>
    </row>
    <row r="21" spans="1:32" ht="15" customHeight="1" x14ac:dyDescent="0.3">
      <c r="A21" s="73" t="s">
        <v>77</v>
      </c>
      <c r="B21" s="73"/>
      <c r="C21" s="73"/>
      <c r="D21" s="25"/>
      <c r="E21" s="25">
        <f t="shared" ref="E21:AF21" si="15">SUM(E20:E20)</f>
        <v>2560.4883</v>
      </c>
      <c r="F21" s="25">
        <f t="shared" si="15"/>
        <v>0</v>
      </c>
      <c r="G21" s="25">
        <f t="shared" si="15"/>
        <v>2560.4883</v>
      </c>
      <c r="H21" s="25">
        <f t="shared" si="15"/>
        <v>491.61380000000003</v>
      </c>
      <c r="I21" s="25">
        <f t="shared" si="15"/>
        <v>0</v>
      </c>
      <c r="J21" s="25">
        <f t="shared" si="15"/>
        <v>491.61380000000003</v>
      </c>
      <c r="K21" s="25">
        <f t="shared" si="15"/>
        <v>321.57319999999999</v>
      </c>
      <c r="L21" s="25">
        <f t="shared" si="15"/>
        <v>0</v>
      </c>
      <c r="M21" s="25">
        <f t="shared" si="15"/>
        <v>321.57319999999999</v>
      </c>
      <c r="N21" s="25">
        <f t="shared" si="15"/>
        <v>3373.6752999999999</v>
      </c>
      <c r="O21" s="25">
        <f t="shared" si="15"/>
        <v>0</v>
      </c>
      <c r="P21" s="25">
        <f t="shared" si="15"/>
        <v>3373.6752999999999</v>
      </c>
      <c r="Q21" s="25">
        <f t="shared" si="15"/>
        <v>0</v>
      </c>
      <c r="R21" s="25">
        <f t="shared" si="15"/>
        <v>0</v>
      </c>
      <c r="S21" s="25">
        <f t="shared" si="15"/>
        <v>0</v>
      </c>
      <c r="T21" s="25">
        <f t="shared" si="15"/>
        <v>0</v>
      </c>
      <c r="U21" s="25">
        <f t="shared" si="15"/>
        <v>30725.8596</v>
      </c>
      <c r="V21" s="25">
        <f t="shared" si="15"/>
        <v>0</v>
      </c>
      <c r="W21" s="25">
        <f t="shared" si="15"/>
        <v>30725.8596</v>
      </c>
      <c r="X21" s="25">
        <f t="shared" si="15"/>
        <v>5899.3656000000001</v>
      </c>
      <c r="Y21" s="25">
        <f t="shared" si="15"/>
        <v>0</v>
      </c>
      <c r="Z21" s="25">
        <f t="shared" si="15"/>
        <v>5899.3656000000001</v>
      </c>
      <c r="AA21" s="25">
        <f t="shared" si="15"/>
        <v>3858.8784000000001</v>
      </c>
      <c r="AB21" s="25">
        <f t="shared" si="15"/>
        <v>0</v>
      </c>
      <c r="AC21" s="25">
        <f t="shared" si="15"/>
        <v>3858.8784000000001</v>
      </c>
      <c r="AD21" s="25">
        <f t="shared" si="15"/>
        <v>40484.103600000002</v>
      </c>
      <c r="AE21" s="25">
        <f t="shared" si="15"/>
        <v>0</v>
      </c>
      <c r="AF21" s="29">
        <f t="shared" si="15"/>
        <v>40484.103600000002</v>
      </c>
    </row>
    <row r="22" spans="1:32" ht="15" customHeight="1" x14ac:dyDescent="0.3">
      <c r="A22" s="73" t="s">
        <v>50</v>
      </c>
      <c r="B22" s="73"/>
      <c r="C22" s="73"/>
      <c r="D22" s="25"/>
      <c r="E22" s="25">
        <f t="shared" ref="E22:AF22" si="16">SUM(E7:E21)/2</f>
        <v>56796.655700000003</v>
      </c>
      <c r="F22" s="25">
        <f t="shared" si="16"/>
        <v>0</v>
      </c>
      <c r="G22" s="25">
        <f t="shared" si="16"/>
        <v>56796.655700000003</v>
      </c>
      <c r="H22" s="25">
        <f t="shared" si="16"/>
        <v>15220.908799999997</v>
      </c>
      <c r="I22" s="25">
        <f t="shared" si="16"/>
        <v>0</v>
      </c>
      <c r="J22" s="25">
        <f t="shared" si="16"/>
        <v>15220.908799999997</v>
      </c>
      <c r="K22" s="25">
        <f t="shared" si="16"/>
        <v>7831.998700000001</v>
      </c>
      <c r="L22" s="25">
        <f t="shared" si="16"/>
        <v>0</v>
      </c>
      <c r="M22" s="25">
        <f t="shared" si="16"/>
        <v>7831.998700000001</v>
      </c>
      <c r="N22" s="25">
        <f t="shared" si="16"/>
        <v>79849.563200000019</v>
      </c>
      <c r="O22" s="25">
        <f t="shared" si="16"/>
        <v>0</v>
      </c>
      <c r="P22" s="25">
        <f t="shared" si="16"/>
        <v>79849.563200000019</v>
      </c>
      <c r="Q22" s="25">
        <f t="shared" si="16"/>
        <v>0</v>
      </c>
      <c r="R22" s="25">
        <f t="shared" si="16"/>
        <v>0</v>
      </c>
      <c r="S22" s="25">
        <f t="shared" si="16"/>
        <v>0</v>
      </c>
      <c r="T22" s="25">
        <f t="shared" si="16"/>
        <v>0</v>
      </c>
      <c r="U22" s="25">
        <f t="shared" si="16"/>
        <v>674415.12690000015</v>
      </c>
      <c r="V22" s="25">
        <f t="shared" si="16"/>
        <v>0</v>
      </c>
      <c r="W22" s="25">
        <f t="shared" si="16"/>
        <v>674415.12690000015</v>
      </c>
      <c r="X22" s="25">
        <f t="shared" si="16"/>
        <v>180601.79310000004</v>
      </c>
      <c r="Y22" s="25">
        <f t="shared" si="16"/>
        <v>0</v>
      </c>
      <c r="Z22" s="25">
        <f t="shared" si="16"/>
        <v>180601.79310000004</v>
      </c>
      <c r="AA22" s="25">
        <f t="shared" si="16"/>
        <v>92912.271399999998</v>
      </c>
      <c r="AB22" s="25">
        <f t="shared" si="16"/>
        <v>0</v>
      </c>
      <c r="AC22" s="25">
        <f t="shared" si="16"/>
        <v>92912.271399999998</v>
      </c>
      <c r="AD22" s="25">
        <f t="shared" si="16"/>
        <v>947929.19140000013</v>
      </c>
      <c r="AE22" s="25">
        <f t="shared" si="16"/>
        <v>0</v>
      </c>
      <c r="AF22" s="29">
        <f t="shared" si="16"/>
        <v>947929.19140000013</v>
      </c>
    </row>
    <row r="23" spans="1:32" ht="15" customHeight="1" x14ac:dyDescent="0.25"/>
    <row r="24" spans="1:32" ht="15" customHeight="1" x14ac:dyDescent="0.25"/>
    <row r="25" spans="1:32" ht="15" customHeight="1" x14ac:dyDescent="0.25"/>
    <row r="26" spans="1:32" ht="15" customHeight="1" x14ac:dyDescent="0.25"/>
    <row r="27" spans="1:32" ht="15" customHeight="1" x14ac:dyDescent="0.25"/>
    <row r="28" spans="1:32" ht="15" customHeight="1" x14ac:dyDescent="0.25"/>
    <row r="29" spans="1:32" ht="15" customHeight="1" x14ac:dyDescent="0.25"/>
    <row r="30" spans="1:32" ht="15" customHeight="1" x14ac:dyDescent="0.25"/>
    <row r="31" spans="1:32" ht="15" customHeight="1" x14ac:dyDescent="0.25"/>
    <row r="32" spans="1: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sheetData>
  <mergeCells count="26">
    <mergeCell ref="A22:C22"/>
    <mergeCell ref="Q13:S13"/>
    <mergeCell ref="Q15:S15"/>
    <mergeCell ref="Q19:S19"/>
    <mergeCell ref="AA5:AC5"/>
    <mergeCell ref="A13:C13"/>
    <mergeCell ref="A15:C15"/>
    <mergeCell ref="A19:C19"/>
    <mergeCell ref="A21:C21"/>
    <mergeCell ref="Q5:Q6"/>
    <mergeCell ref="A1:AF1"/>
    <mergeCell ref="B3:E3"/>
    <mergeCell ref="A5:A6"/>
    <mergeCell ref="B5:B6"/>
    <mergeCell ref="C5:C6"/>
    <mergeCell ref="D5:D6"/>
    <mergeCell ref="E5:G5"/>
    <mergeCell ref="H5:J5"/>
    <mergeCell ref="K5:M5"/>
    <mergeCell ref="N5:P5"/>
    <mergeCell ref="AD5:AF5"/>
    <mergeCell ref="R5:R6"/>
    <mergeCell ref="S5:S6"/>
    <mergeCell ref="T5:T6"/>
    <mergeCell ref="U5:W5"/>
    <mergeCell ref="X5:Z5"/>
  </mergeCells>
  <pageMargins left="0.75" right="0.75" top="1" bottom="1" header="0.5" footer="0.5"/>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1DB5F-83D2-4DCF-9186-1D1AA38F3D14}">
  <sheetPr>
    <tabColor rgb="FFFFFF00"/>
  </sheetPr>
  <dimension ref="A1:AF501"/>
  <sheetViews>
    <sheetView topLeftCell="M1" workbookViewId="0">
      <selection activeCell="Y29" sqref="Y29"/>
    </sheetView>
  </sheetViews>
  <sheetFormatPr defaultColWidth="9.1796875" defaultRowHeight="12.75" customHeight="1" x14ac:dyDescent="0.25"/>
  <cols>
    <col min="1" max="32" width="12.7265625" style="17" customWidth="1"/>
    <col min="33" max="16384" width="9.1796875" style="17"/>
  </cols>
  <sheetData>
    <row r="1" spans="1:32" ht="15" customHeight="1" x14ac:dyDescent="0.3">
      <c r="A1" s="73" t="s">
        <v>80</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row>
    <row r="2" spans="1:32" ht="15" customHeight="1" x14ac:dyDescent="0.25"/>
    <row r="3" spans="1:32" ht="15" customHeight="1" x14ac:dyDescent="0.3">
      <c r="A3" s="25" t="s">
        <v>41</v>
      </c>
      <c r="B3" s="73" t="s">
        <v>42</v>
      </c>
      <c r="C3" s="74"/>
      <c r="D3" s="74"/>
      <c r="E3" s="74"/>
    </row>
    <row r="4" spans="1:32" ht="20.149999999999999" customHeight="1" x14ac:dyDescent="0.25">
      <c r="AD4" s="32"/>
    </row>
    <row r="5" spans="1:32" ht="15" customHeight="1" x14ac:dyDescent="0.25">
      <c r="A5" s="75" t="s">
        <v>43</v>
      </c>
      <c r="B5" s="75" t="s">
        <v>44</v>
      </c>
      <c r="C5" s="75" t="s">
        <v>45</v>
      </c>
      <c r="D5" s="75" t="s">
        <v>46</v>
      </c>
      <c r="E5" s="75" t="s">
        <v>47</v>
      </c>
      <c r="F5" s="75"/>
      <c r="G5" s="75"/>
      <c r="H5" s="75" t="s">
        <v>48</v>
      </c>
      <c r="I5" s="75"/>
      <c r="J5" s="75"/>
      <c r="K5" s="75" t="s">
        <v>49</v>
      </c>
      <c r="L5" s="75"/>
      <c r="M5" s="75"/>
      <c r="N5" s="75" t="s">
        <v>50</v>
      </c>
      <c r="O5" s="75"/>
      <c r="P5" s="75"/>
      <c r="Q5" s="75" t="s">
        <v>43</v>
      </c>
      <c r="R5" s="75" t="s">
        <v>44</v>
      </c>
      <c r="S5" s="75" t="s">
        <v>45</v>
      </c>
      <c r="T5" s="75" t="s">
        <v>46</v>
      </c>
      <c r="U5" s="75" t="s">
        <v>47</v>
      </c>
      <c r="V5" s="75"/>
      <c r="W5" s="75"/>
      <c r="X5" s="75" t="s">
        <v>48</v>
      </c>
      <c r="Y5" s="75"/>
      <c r="Z5" s="75"/>
      <c r="AA5" s="75" t="s">
        <v>49</v>
      </c>
      <c r="AB5" s="75"/>
      <c r="AC5" s="75"/>
      <c r="AD5" s="75" t="s">
        <v>50</v>
      </c>
      <c r="AE5" s="75"/>
      <c r="AF5" s="75"/>
    </row>
    <row r="6" spans="1:32" ht="15" customHeight="1" x14ac:dyDescent="0.25">
      <c r="A6" s="75"/>
      <c r="B6" s="75"/>
      <c r="C6" s="75"/>
      <c r="D6" s="75"/>
      <c r="E6" s="27" t="s">
        <v>51</v>
      </c>
      <c r="F6" s="27" t="s">
        <v>52</v>
      </c>
      <c r="G6" s="27" t="s">
        <v>53</v>
      </c>
      <c r="H6" s="27" t="s">
        <v>51</v>
      </c>
      <c r="I6" s="27" t="s">
        <v>52</v>
      </c>
      <c r="J6" s="27" t="s">
        <v>53</v>
      </c>
      <c r="K6" s="27" t="s">
        <v>51</v>
      </c>
      <c r="L6" s="27" t="s">
        <v>52</v>
      </c>
      <c r="M6" s="27" t="s">
        <v>53</v>
      </c>
      <c r="N6" s="27" t="s">
        <v>51</v>
      </c>
      <c r="O6" s="27" t="s">
        <v>52</v>
      </c>
      <c r="P6" s="27" t="s">
        <v>53</v>
      </c>
      <c r="Q6" s="75"/>
      <c r="R6" s="75"/>
      <c r="S6" s="75"/>
      <c r="T6" s="75"/>
      <c r="U6" s="27" t="s">
        <v>51</v>
      </c>
      <c r="V6" s="27" t="s">
        <v>52</v>
      </c>
      <c r="W6" s="27" t="s">
        <v>53</v>
      </c>
      <c r="X6" s="27" t="s">
        <v>51</v>
      </c>
      <c r="Y6" s="27" t="s">
        <v>52</v>
      </c>
      <c r="Z6" s="27" t="s">
        <v>53</v>
      </c>
      <c r="AA6" s="27" t="s">
        <v>51</v>
      </c>
      <c r="AB6" s="27" t="s">
        <v>52</v>
      </c>
      <c r="AC6" s="27" t="s">
        <v>53</v>
      </c>
      <c r="AD6" s="27" t="s">
        <v>51</v>
      </c>
      <c r="AE6" s="27" t="s">
        <v>52</v>
      </c>
      <c r="AF6" s="27" t="s">
        <v>53</v>
      </c>
    </row>
    <row r="7" spans="1:32" ht="15" customHeight="1" x14ac:dyDescent="0.25">
      <c r="A7" s="26" t="s">
        <v>54</v>
      </c>
      <c r="B7" s="26" t="s">
        <v>55</v>
      </c>
      <c r="C7" s="26" t="s">
        <v>55</v>
      </c>
      <c r="D7" s="28" t="s">
        <v>56</v>
      </c>
      <c r="E7" s="28">
        <v>3999.9758000000002</v>
      </c>
      <c r="F7" s="28">
        <v>0</v>
      </c>
      <c r="G7" s="28">
        <f t="shared" ref="G7:G12" si="0">E7-F7</f>
        <v>3999.9758000000002</v>
      </c>
      <c r="H7" s="28">
        <v>1147.1931</v>
      </c>
      <c r="I7" s="28">
        <v>0</v>
      </c>
      <c r="J7" s="28">
        <f t="shared" ref="J7:J12" si="1">H7-I7</f>
        <v>1147.1931</v>
      </c>
      <c r="K7" s="28">
        <v>537.49639999999999</v>
      </c>
      <c r="L7" s="28">
        <v>0</v>
      </c>
      <c r="M7" s="28">
        <f t="shared" ref="M7:M12" si="2">K7-L7</f>
        <v>537.49639999999999</v>
      </c>
      <c r="N7" s="28">
        <f t="shared" ref="N7:O12" si="3">E7+H7+K7</f>
        <v>5684.6653000000006</v>
      </c>
      <c r="O7" s="28">
        <f t="shared" si="3"/>
        <v>0</v>
      </c>
      <c r="P7" s="28">
        <f t="shared" ref="P7:P12" si="4">N7-O7</f>
        <v>5684.6653000000006</v>
      </c>
      <c r="Q7" s="26" t="s">
        <v>54</v>
      </c>
      <c r="R7" s="26" t="s">
        <v>55</v>
      </c>
      <c r="S7" s="26" t="s">
        <v>55</v>
      </c>
      <c r="T7" s="28" t="s">
        <v>56</v>
      </c>
      <c r="U7" s="28">
        <v>47607.555099999998</v>
      </c>
      <c r="V7" s="28">
        <f>F7+'[4]February 2030'!V7</f>
        <v>0</v>
      </c>
      <c r="W7" s="28">
        <f t="shared" ref="W7:W12" si="5">U7-V7</f>
        <v>47607.555099999998</v>
      </c>
      <c r="X7" s="28">
        <v>13653.8472</v>
      </c>
      <c r="Y7" s="28">
        <f>I7+'[4]February 2030'!Y7</f>
        <v>0</v>
      </c>
      <c r="Z7" s="28">
        <f t="shared" ref="Z7:Z12" si="6">X7-Y7</f>
        <v>13653.8472</v>
      </c>
      <c r="AA7" s="28">
        <v>6391.1337999999996</v>
      </c>
      <c r="AB7" s="28">
        <f>L7+'[4]February 2030'!AB7</f>
        <v>0</v>
      </c>
      <c r="AC7" s="28">
        <f t="shared" ref="AC7:AC12" si="7">AA7-AB7</f>
        <v>6391.1337999999996</v>
      </c>
      <c r="AD7" s="28">
        <f t="shared" ref="AD7:AE12" si="8">U7+X7+AA7</f>
        <v>67652.536099999998</v>
      </c>
      <c r="AE7" s="28">
        <f t="shared" si="8"/>
        <v>0</v>
      </c>
      <c r="AF7" s="28">
        <f t="shared" ref="AF7:AF12" si="9">AD7-AE7</f>
        <v>67652.536099999998</v>
      </c>
    </row>
    <row r="8" spans="1:32" ht="15" customHeight="1" x14ac:dyDescent="0.25">
      <c r="A8" s="26" t="s">
        <v>57</v>
      </c>
      <c r="B8" s="26" t="s">
        <v>55</v>
      </c>
      <c r="C8" s="26" t="s">
        <v>55</v>
      </c>
      <c r="D8" s="28" t="s">
        <v>58</v>
      </c>
      <c r="E8" s="28">
        <v>4575.2084999999997</v>
      </c>
      <c r="F8" s="28">
        <v>0</v>
      </c>
      <c r="G8" s="28">
        <f t="shared" si="0"/>
        <v>4575.2084999999997</v>
      </c>
      <c r="H8" s="28">
        <v>1312.1697999999999</v>
      </c>
      <c r="I8" s="28">
        <v>0</v>
      </c>
      <c r="J8" s="28">
        <f t="shared" si="1"/>
        <v>1312.1697999999999</v>
      </c>
      <c r="K8" s="28">
        <v>623.78129999999999</v>
      </c>
      <c r="L8" s="28">
        <v>0</v>
      </c>
      <c r="M8" s="28">
        <f t="shared" si="2"/>
        <v>623.78129999999999</v>
      </c>
      <c r="N8" s="28">
        <f t="shared" si="3"/>
        <v>6511.159599999999</v>
      </c>
      <c r="O8" s="28">
        <f t="shared" si="3"/>
        <v>0</v>
      </c>
      <c r="P8" s="28">
        <f t="shared" si="4"/>
        <v>6511.159599999999</v>
      </c>
      <c r="Q8" s="26" t="s">
        <v>57</v>
      </c>
      <c r="R8" s="26" t="s">
        <v>55</v>
      </c>
      <c r="S8" s="26" t="s">
        <v>55</v>
      </c>
      <c r="T8" s="28" t="s">
        <v>58</v>
      </c>
      <c r="U8" s="28">
        <v>54453.951999999997</v>
      </c>
      <c r="V8" s="28">
        <f>F8+'[4]February 2030'!V8</f>
        <v>0</v>
      </c>
      <c r="W8" s="28">
        <f t="shared" si="5"/>
        <v>54453.951999999997</v>
      </c>
      <c r="X8" s="28">
        <v>15617.393099999999</v>
      </c>
      <c r="Y8" s="28">
        <f>I8+'[4]February 2030'!Y8</f>
        <v>0</v>
      </c>
      <c r="Z8" s="28">
        <f t="shared" si="6"/>
        <v>15617.393099999999</v>
      </c>
      <c r="AA8" s="28">
        <v>7418.0931</v>
      </c>
      <c r="AB8" s="28">
        <f>L8+'[4]February 2030'!AB8</f>
        <v>0</v>
      </c>
      <c r="AC8" s="28">
        <f t="shared" si="7"/>
        <v>7418.0931</v>
      </c>
      <c r="AD8" s="28">
        <f t="shared" si="8"/>
        <v>77489.43819999999</v>
      </c>
      <c r="AE8" s="28">
        <f t="shared" si="8"/>
        <v>0</v>
      </c>
      <c r="AF8" s="28">
        <f t="shared" si="9"/>
        <v>77489.43819999999</v>
      </c>
    </row>
    <row r="9" spans="1:32" ht="15" customHeight="1" x14ac:dyDescent="0.25">
      <c r="A9" s="26" t="s">
        <v>59</v>
      </c>
      <c r="B9" s="26" t="s">
        <v>55</v>
      </c>
      <c r="C9" s="26" t="s">
        <v>55</v>
      </c>
      <c r="D9" s="28" t="s">
        <v>60</v>
      </c>
      <c r="E9" s="28">
        <v>10423.795899999999</v>
      </c>
      <c r="F9" s="28">
        <v>0</v>
      </c>
      <c r="G9" s="28">
        <f t="shared" si="0"/>
        <v>10423.795899999999</v>
      </c>
      <c r="H9" s="28">
        <v>2989.5446999999999</v>
      </c>
      <c r="I9" s="28">
        <v>0</v>
      </c>
      <c r="J9" s="28">
        <f t="shared" si="1"/>
        <v>2989.5446999999999</v>
      </c>
      <c r="K9" s="28">
        <v>1501.0693000000001</v>
      </c>
      <c r="L9" s="28">
        <v>0</v>
      </c>
      <c r="M9" s="28">
        <f t="shared" si="2"/>
        <v>1501.0693000000001</v>
      </c>
      <c r="N9" s="28">
        <f t="shared" si="3"/>
        <v>14914.409899999999</v>
      </c>
      <c r="O9" s="28">
        <f t="shared" si="3"/>
        <v>0</v>
      </c>
      <c r="P9" s="28">
        <f t="shared" si="4"/>
        <v>14914.409899999999</v>
      </c>
      <c r="Q9" s="26" t="s">
        <v>59</v>
      </c>
      <c r="R9" s="26" t="s">
        <v>55</v>
      </c>
      <c r="S9" s="26" t="s">
        <v>55</v>
      </c>
      <c r="T9" s="28" t="s">
        <v>60</v>
      </c>
      <c r="U9" s="28">
        <v>124063.6073</v>
      </c>
      <c r="V9" s="28">
        <f>F9+'[4]February 2030'!V9</f>
        <v>0</v>
      </c>
      <c r="W9" s="28">
        <f t="shared" si="5"/>
        <v>124063.6073</v>
      </c>
      <c r="X9" s="28">
        <v>35581.442900000002</v>
      </c>
      <c r="Y9" s="28">
        <f>I9+'[4]February 2030'!Y9</f>
        <v>0</v>
      </c>
      <c r="Z9" s="28">
        <f t="shared" si="6"/>
        <v>35581.442900000002</v>
      </c>
      <c r="AA9" s="28">
        <v>17859.5406</v>
      </c>
      <c r="AB9" s="28">
        <f>L9+'[4]February 2030'!AB9</f>
        <v>0</v>
      </c>
      <c r="AC9" s="28">
        <f t="shared" si="7"/>
        <v>17859.5406</v>
      </c>
      <c r="AD9" s="28">
        <f t="shared" si="8"/>
        <v>177504.59080000001</v>
      </c>
      <c r="AE9" s="28">
        <f t="shared" si="8"/>
        <v>0</v>
      </c>
      <c r="AF9" s="28">
        <f t="shared" si="9"/>
        <v>177504.59080000001</v>
      </c>
    </row>
    <row r="10" spans="1:32" ht="15" customHeight="1" x14ac:dyDescent="0.25">
      <c r="A10" s="26" t="s">
        <v>61</v>
      </c>
      <c r="B10" s="26" t="s">
        <v>55</v>
      </c>
      <c r="C10" s="26" t="s">
        <v>55</v>
      </c>
      <c r="D10" s="28" t="s">
        <v>62</v>
      </c>
      <c r="E10" s="28">
        <v>12597.2773</v>
      </c>
      <c r="F10" s="28">
        <v>0</v>
      </c>
      <c r="G10" s="28">
        <f t="shared" si="0"/>
        <v>12597.2773</v>
      </c>
      <c r="H10" s="28">
        <v>3612.8991999999998</v>
      </c>
      <c r="I10" s="28">
        <v>0</v>
      </c>
      <c r="J10" s="28">
        <f t="shared" si="1"/>
        <v>3612.8991999999998</v>
      </c>
      <c r="K10" s="28">
        <v>1827.0916999999999</v>
      </c>
      <c r="L10" s="28">
        <v>0</v>
      </c>
      <c r="M10" s="28">
        <f t="shared" si="2"/>
        <v>1827.0916999999999</v>
      </c>
      <c r="N10" s="28">
        <f t="shared" si="3"/>
        <v>18037.268199999999</v>
      </c>
      <c r="O10" s="28">
        <f t="shared" si="3"/>
        <v>0</v>
      </c>
      <c r="P10" s="28">
        <f t="shared" si="4"/>
        <v>18037.268199999999</v>
      </c>
      <c r="Q10" s="26" t="s">
        <v>61</v>
      </c>
      <c r="R10" s="26" t="s">
        <v>55</v>
      </c>
      <c r="S10" s="26" t="s">
        <v>55</v>
      </c>
      <c r="T10" s="28" t="s">
        <v>62</v>
      </c>
      <c r="U10" s="28">
        <v>149932.29860000001</v>
      </c>
      <c r="V10" s="28">
        <f>F10+'[4]February 2030'!V10</f>
        <v>0</v>
      </c>
      <c r="W10" s="28">
        <f t="shared" si="5"/>
        <v>149932.29860000001</v>
      </c>
      <c r="X10" s="28">
        <v>43000.583899999998</v>
      </c>
      <c r="Y10" s="28">
        <f>I10+'[4]February 2030'!Y10</f>
        <v>0</v>
      </c>
      <c r="Z10" s="28">
        <f t="shared" si="6"/>
        <v>43000.583899999998</v>
      </c>
      <c r="AA10" s="28">
        <v>21739.8459</v>
      </c>
      <c r="AB10" s="28">
        <f>L10+'[4]February 2030'!AB10</f>
        <v>0</v>
      </c>
      <c r="AC10" s="28">
        <f t="shared" si="7"/>
        <v>21739.8459</v>
      </c>
      <c r="AD10" s="28">
        <f t="shared" si="8"/>
        <v>214672.72840000002</v>
      </c>
      <c r="AE10" s="28">
        <f t="shared" si="8"/>
        <v>0</v>
      </c>
      <c r="AF10" s="28">
        <f t="shared" si="9"/>
        <v>214672.72840000002</v>
      </c>
    </row>
    <row r="11" spans="1:32" ht="15" customHeight="1" x14ac:dyDescent="0.25">
      <c r="A11" s="26" t="s">
        <v>63</v>
      </c>
      <c r="B11" s="26" t="s">
        <v>55</v>
      </c>
      <c r="C11" s="26" t="s">
        <v>55</v>
      </c>
      <c r="D11" s="28" t="s">
        <v>64</v>
      </c>
      <c r="E11" s="28">
        <v>7367.7040999999999</v>
      </c>
      <c r="F11" s="28">
        <v>0</v>
      </c>
      <c r="G11" s="28">
        <f t="shared" si="0"/>
        <v>7367.7040999999999</v>
      </c>
      <c r="H11" s="28">
        <v>2113.0576000000001</v>
      </c>
      <c r="I11" s="28">
        <v>0</v>
      </c>
      <c r="J11" s="28">
        <f t="shared" si="1"/>
        <v>2113.0576000000001</v>
      </c>
      <c r="K11" s="28">
        <v>1042.6556</v>
      </c>
      <c r="L11" s="28">
        <v>0</v>
      </c>
      <c r="M11" s="28">
        <f t="shared" si="2"/>
        <v>1042.6556</v>
      </c>
      <c r="N11" s="28">
        <f t="shared" si="3"/>
        <v>10523.417299999999</v>
      </c>
      <c r="O11" s="28">
        <f t="shared" si="3"/>
        <v>0</v>
      </c>
      <c r="P11" s="28">
        <f t="shared" si="4"/>
        <v>10523.417299999999</v>
      </c>
      <c r="Q11" s="26" t="s">
        <v>63</v>
      </c>
      <c r="R11" s="26" t="s">
        <v>55</v>
      </c>
      <c r="S11" s="26" t="s">
        <v>55</v>
      </c>
      <c r="T11" s="28" t="s">
        <v>64</v>
      </c>
      <c r="U11" s="28">
        <v>87690.125199999995</v>
      </c>
      <c r="V11" s="28">
        <f>F11+'[4]February 2030'!V11</f>
        <v>0</v>
      </c>
      <c r="W11" s="28">
        <f t="shared" si="5"/>
        <v>87690.125199999995</v>
      </c>
      <c r="X11" s="28">
        <v>25149.528200000001</v>
      </c>
      <c r="Y11" s="28">
        <f>I11+'[4]February 2030'!Y11</f>
        <v>0</v>
      </c>
      <c r="Z11" s="28">
        <f t="shared" si="6"/>
        <v>25149.528200000001</v>
      </c>
      <c r="AA11" s="28">
        <v>12403.519200000001</v>
      </c>
      <c r="AB11" s="28">
        <f>L11+'[4]February 2030'!AB11</f>
        <v>0</v>
      </c>
      <c r="AC11" s="28">
        <f t="shared" si="7"/>
        <v>12403.519200000001</v>
      </c>
      <c r="AD11" s="28">
        <f t="shared" si="8"/>
        <v>125243.17259999999</v>
      </c>
      <c r="AE11" s="28">
        <f t="shared" si="8"/>
        <v>0</v>
      </c>
      <c r="AF11" s="28">
        <f t="shared" si="9"/>
        <v>125243.17259999999</v>
      </c>
    </row>
    <row r="12" spans="1:32" ht="15" customHeight="1" x14ac:dyDescent="0.25">
      <c r="A12" s="26" t="s">
        <v>65</v>
      </c>
      <c r="B12" s="26" t="s">
        <v>55</v>
      </c>
      <c r="C12" s="26" t="s">
        <v>55</v>
      </c>
      <c r="D12" s="28" t="s">
        <v>58</v>
      </c>
      <c r="E12" s="28">
        <v>4575.2084999999997</v>
      </c>
      <c r="F12" s="28">
        <v>0</v>
      </c>
      <c r="G12" s="28">
        <f t="shared" si="0"/>
        <v>4575.2084999999997</v>
      </c>
      <c r="H12" s="28">
        <v>1312.1697999999999</v>
      </c>
      <c r="I12" s="28">
        <v>0</v>
      </c>
      <c r="J12" s="28">
        <f t="shared" si="1"/>
        <v>1312.1697999999999</v>
      </c>
      <c r="K12" s="28">
        <v>623.78129999999999</v>
      </c>
      <c r="L12" s="28">
        <v>0</v>
      </c>
      <c r="M12" s="28">
        <f t="shared" si="2"/>
        <v>623.78129999999999</v>
      </c>
      <c r="N12" s="28">
        <f t="shared" si="3"/>
        <v>6511.159599999999</v>
      </c>
      <c r="O12" s="28">
        <f t="shared" si="3"/>
        <v>0</v>
      </c>
      <c r="P12" s="28">
        <f t="shared" si="4"/>
        <v>6511.159599999999</v>
      </c>
      <c r="Q12" s="26" t="s">
        <v>65</v>
      </c>
      <c r="R12" s="26" t="s">
        <v>55</v>
      </c>
      <c r="S12" s="26" t="s">
        <v>55</v>
      </c>
      <c r="T12" s="28" t="s">
        <v>58</v>
      </c>
      <c r="U12" s="28">
        <v>54453.951999999997</v>
      </c>
      <c r="V12" s="28">
        <f>F12+'[4]February 2030'!V12</f>
        <v>0</v>
      </c>
      <c r="W12" s="28">
        <f t="shared" si="5"/>
        <v>54453.951999999997</v>
      </c>
      <c r="X12" s="28">
        <v>15617.393099999999</v>
      </c>
      <c r="Y12" s="28">
        <f>I12+'[4]February 2030'!Y12</f>
        <v>0</v>
      </c>
      <c r="Z12" s="28">
        <f t="shared" si="6"/>
        <v>15617.393099999999</v>
      </c>
      <c r="AA12" s="28">
        <v>7418.0931</v>
      </c>
      <c r="AB12" s="28">
        <f>L12+'[4]February 2030'!AB12</f>
        <v>0</v>
      </c>
      <c r="AC12" s="28">
        <f t="shared" si="7"/>
        <v>7418.0931</v>
      </c>
      <c r="AD12" s="28">
        <f t="shared" si="8"/>
        <v>77489.43819999999</v>
      </c>
      <c r="AE12" s="28">
        <f t="shared" si="8"/>
        <v>0</v>
      </c>
      <c r="AF12" s="28">
        <f t="shared" si="9"/>
        <v>77489.43819999999</v>
      </c>
    </row>
    <row r="13" spans="1:32" ht="15" customHeight="1" x14ac:dyDescent="0.3">
      <c r="A13" s="73" t="s">
        <v>66</v>
      </c>
      <c r="B13" s="73"/>
      <c r="C13" s="73"/>
      <c r="D13" s="25"/>
      <c r="E13" s="25">
        <f t="shared" ref="E13:AF13" si="10">SUM(E7:E12)</f>
        <v>43539.170100000003</v>
      </c>
      <c r="F13" s="25">
        <f t="shared" si="10"/>
        <v>0</v>
      </c>
      <c r="G13" s="25">
        <f t="shared" si="10"/>
        <v>43539.170100000003</v>
      </c>
      <c r="H13" s="25">
        <f t="shared" si="10"/>
        <v>12487.0342</v>
      </c>
      <c r="I13" s="25">
        <f t="shared" si="10"/>
        <v>0</v>
      </c>
      <c r="J13" s="25">
        <f t="shared" si="10"/>
        <v>12487.0342</v>
      </c>
      <c r="K13" s="25">
        <f t="shared" si="10"/>
        <v>6155.8756000000003</v>
      </c>
      <c r="L13" s="25">
        <f t="shared" si="10"/>
        <v>0</v>
      </c>
      <c r="M13" s="25">
        <f t="shared" si="10"/>
        <v>6155.8756000000003</v>
      </c>
      <c r="N13" s="25">
        <f t="shared" si="10"/>
        <v>62182.079899999997</v>
      </c>
      <c r="O13" s="25">
        <f t="shared" si="10"/>
        <v>0</v>
      </c>
      <c r="P13" s="25">
        <f t="shared" si="10"/>
        <v>62182.079899999997</v>
      </c>
      <c r="Q13" s="73" t="s">
        <v>66</v>
      </c>
      <c r="R13" s="73"/>
      <c r="S13" s="73"/>
      <c r="T13" s="25">
        <f t="shared" si="10"/>
        <v>0</v>
      </c>
      <c r="U13" s="25">
        <f t="shared" si="10"/>
        <v>518201.4902</v>
      </c>
      <c r="V13" s="25">
        <f t="shared" si="10"/>
        <v>0</v>
      </c>
      <c r="W13" s="25">
        <f t="shared" si="10"/>
        <v>518201.4902</v>
      </c>
      <c r="X13" s="25">
        <f t="shared" si="10"/>
        <v>148620.18839999998</v>
      </c>
      <c r="Y13" s="25">
        <f t="shared" si="10"/>
        <v>0</v>
      </c>
      <c r="Z13" s="25">
        <f t="shared" si="10"/>
        <v>148620.18839999998</v>
      </c>
      <c r="AA13" s="25">
        <f t="shared" si="10"/>
        <v>73230.225699999995</v>
      </c>
      <c r="AB13" s="25">
        <f t="shared" si="10"/>
        <v>0</v>
      </c>
      <c r="AC13" s="25">
        <f t="shared" si="10"/>
        <v>73230.225699999995</v>
      </c>
      <c r="AD13" s="25">
        <f t="shared" si="10"/>
        <v>740051.90430000005</v>
      </c>
      <c r="AE13" s="25">
        <f t="shared" si="10"/>
        <v>0</v>
      </c>
      <c r="AF13" s="29">
        <f t="shared" si="10"/>
        <v>740051.90430000005</v>
      </c>
    </row>
    <row r="14" spans="1:32" ht="15" customHeight="1" x14ac:dyDescent="0.25">
      <c r="A14" s="26" t="s">
        <v>67</v>
      </c>
      <c r="B14" s="26" t="s">
        <v>55</v>
      </c>
      <c r="C14" s="26" t="s">
        <v>55</v>
      </c>
      <c r="D14" s="28" t="s">
        <v>68</v>
      </c>
      <c r="E14" s="28">
        <v>2898.2782999999999</v>
      </c>
      <c r="F14" s="28">
        <v>0</v>
      </c>
      <c r="G14" s="28">
        <f>E14-F14</f>
        <v>2898.2782999999999</v>
      </c>
      <c r="H14" s="28">
        <v>831.22619999999995</v>
      </c>
      <c r="I14" s="28">
        <v>0</v>
      </c>
      <c r="J14" s="28">
        <f>H14-I14</f>
        <v>831.22619999999995</v>
      </c>
      <c r="K14" s="28">
        <v>372.24180000000001</v>
      </c>
      <c r="L14" s="28">
        <v>0</v>
      </c>
      <c r="M14" s="28">
        <f>K14-L14</f>
        <v>372.24180000000001</v>
      </c>
      <c r="N14" s="28">
        <f>E14+H14+K14</f>
        <v>4101.7462999999998</v>
      </c>
      <c r="O14" s="28">
        <f>F14+I14+L14</f>
        <v>0</v>
      </c>
      <c r="P14" s="28">
        <f>N14-O14</f>
        <v>4101.7462999999998</v>
      </c>
      <c r="Q14" s="26" t="s">
        <v>67</v>
      </c>
      <c r="R14" s="26" t="s">
        <v>55</v>
      </c>
      <c r="S14" s="26" t="s">
        <v>55</v>
      </c>
      <c r="T14" s="28" t="s">
        <v>68</v>
      </c>
      <c r="U14" s="28">
        <v>34495.194100000001</v>
      </c>
      <c r="V14" s="28">
        <f>F14+'[4]February 2030'!V14</f>
        <v>0</v>
      </c>
      <c r="W14" s="28">
        <f>U14-V14</f>
        <v>34495.194100000001</v>
      </c>
      <c r="X14" s="28">
        <v>9893.2214000000004</v>
      </c>
      <c r="Y14" s="28">
        <f>I14+'[4]February 2030'!Y14</f>
        <v>0</v>
      </c>
      <c r="Z14" s="28">
        <f>X14-Y14</f>
        <v>9893.2214000000004</v>
      </c>
      <c r="AA14" s="28">
        <v>4424.2795999999998</v>
      </c>
      <c r="AB14" s="28">
        <f>L14+'[4]February 2030'!AB14</f>
        <v>0</v>
      </c>
      <c r="AC14" s="28">
        <f>AA14-AB14</f>
        <v>4424.2795999999998</v>
      </c>
      <c r="AD14" s="28">
        <f>U14+X14+AA14</f>
        <v>48812.695100000004</v>
      </c>
      <c r="AE14" s="28">
        <f>V14+Y14+AB14</f>
        <v>0</v>
      </c>
      <c r="AF14" s="28">
        <f>AD14-AE14</f>
        <v>48812.695100000004</v>
      </c>
    </row>
    <row r="15" spans="1:32" ht="15" customHeight="1" x14ac:dyDescent="0.3">
      <c r="A15" s="73" t="s">
        <v>69</v>
      </c>
      <c r="B15" s="73"/>
      <c r="C15" s="73"/>
      <c r="D15" s="25"/>
      <c r="E15" s="25">
        <f t="shared" ref="E15:AF15" si="11">SUM(E14:E14)</f>
        <v>2898.2782999999999</v>
      </c>
      <c r="F15" s="25">
        <f t="shared" si="11"/>
        <v>0</v>
      </c>
      <c r="G15" s="25">
        <f t="shared" si="11"/>
        <v>2898.2782999999999</v>
      </c>
      <c r="H15" s="25">
        <f t="shared" si="11"/>
        <v>831.22619999999995</v>
      </c>
      <c r="I15" s="25">
        <f t="shared" si="11"/>
        <v>0</v>
      </c>
      <c r="J15" s="25">
        <f t="shared" si="11"/>
        <v>831.22619999999995</v>
      </c>
      <c r="K15" s="25">
        <f t="shared" si="11"/>
        <v>372.24180000000001</v>
      </c>
      <c r="L15" s="25">
        <f t="shared" si="11"/>
        <v>0</v>
      </c>
      <c r="M15" s="25">
        <f t="shared" si="11"/>
        <v>372.24180000000001</v>
      </c>
      <c r="N15" s="25">
        <f t="shared" si="11"/>
        <v>4101.7462999999998</v>
      </c>
      <c r="O15" s="25">
        <f t="shared" si="11"/>
        <v>0</v>
      </c>
      <c r="P15" s="25">
        <f t="shared" si="11"/>
        <v>4101.7462999999998</v>
      </c>
      <c r="Q15" s="73" t="s">
        <v>69</v>
      </c>
      <c r="R15" s="73"/>
      <c r="S15" s="73"/>
      <c r="T15" s="25">
        <f t="shared" si="11"/>
        <v>0</v>
      </c>
      <c r="U15" s="25">
        <f t="shared" si="11"/>
        <v>34495.194100000001</v>
      </c>
      <c r="V15" s="25">
        <f t="shared" si="11"/>
        <v>0</v>
      </c>
      <c r="W15" s="25">
        <f t="shared" si="11"/>
        <v>34495.194100000001</v>
      </c>
      <c r="X15" s="25">
        <f t="shared" si="11"/>
        <v>9893.2214000000004</v>
      </c>
      <c r="Y15" s="25">
        <f t="shared" si="11"/>
        <v>0</v>
      </c>
      <c r="Z15" s="25">
        <f t="shared" si="11"/>
        <v>9893.2214000000004</v>
      </c>
      <c r="AA15" s="25">
        <f t="shared" si="11"/>
        <v>4424.2795999999998</v>
      </c>
      <c r="AB15" s="25">
        <f t="shared" si="11"/>
        <v>0</v>
      </c>
      <c r="AC15" s="25">
        <f t="shared" si="11"/>
        <v>4424.2795999999998</v>
      </c>
      <c r="AD15" s="25">
        <f t="shared" si="11"/>
        <v>48812.695100000004</v>
      </c>
      <c r="AE15" s="25">
        <f t="shared" si="11"/>
        <v>0</v>
      </c>
      <c r="AF15" s="29">
        <f t="shared" si="11"/>
        <v>48812.695100000004</v>
      </c>
    </row>
    <row r="16" spans="1:32" ht="15" customHeight="1" x14ac:dyDescent="0.25">
      <c r="A16" s="26" t="s">
        <v>70</v>
      </c>
      <c r="B16" s="26" t="s">
        <v>55</v>
      </c>
      <c r="C16" s="26" t="s">
        <v>55</v>
      </c>
      <c r="D16" s="28" t="s">
        <v>71</v>
      </c>
      <c r="E16" s="28">
        <v>2724.7741999999998</v>
      </c>
      <c r="F16" s="28">
        <v>0</v>
      </c>
      <c r="G16" s="28">
        <f>E16-F16</f>
        <v>2724.7741999999998</v>
      </c>
      <c r="H16" s="28">
        <v>523.15660000000003</v>
      </c>
      <c r="I16" s="28">
        <v>0</v>
      </c>
      <c r="J16" s="28">
        <f>H16-I16</f>
        <v>523.15660000000003</v>
      </c>
      <c r="K16" s="28">
        <v>346.21609999999998</v>
      </c>
      <c r="L16" s="28">
        <v>0</v>
      </c>
      <c r="M16" s="28">
        <f>K16-L16</f>
        <v>346.21609999999998</v>
      </c>
      <c r="N16" s="28">
        <f t="shared" ref="N16:O18" si="12">E16+H16+K16</f>
        <v>3594.1469000000002</v>
      </c>
      <c r="O16" s="28">
        <f t="shared" si="12"/>
        <v>0</v>
      </c>
      <c r="P16" s="28">
        <f>N16-O16</f>
        <v>3594.1469000000002</v>
      </c>
      <c r="Q16" s="26" t="s">
        <v>70</v>
      </c>
      <c r="R16" s="26" t="s">
        <v>55</v>
      </c>
      <c r="S16" s="26" t="s">
        <v>55</v>
      </c>
      <c r="T16" s="28" t="s">
        <v>71</v>
      </c>
      <c r="U16" s="28">
        <v>32697.290400000002</v>
      </c>
      <c r="V16" s="28">
        <f>F16+'[4]February 2030'!V16</f>
        <v>0</v>
      </c>
      <c r="W16" s="28">
        <f>U16-V16</f>
        <v>32697.290400000002</v>
      </c>
      <c r="X16" s="28">
        <v>6277.8792000000003</v>
      </c>
      <c r="Y16" s="28">
        <f>I16+'[4]February 2030'!Y16</f>
        <v>0</v>
      </c>
      <c r="Z16" s="28">
        <f>X16-Y16</f>
        <v>6277.8792000000003</v>
      </c>
      <c r="AA16" s="28">
        <v>4154.5932000000003</v>
      </c>
      <c r="AB16" s="28">
        <f>L16+'[4]February 2030'!AB16</f>
        <v>0</v>
      </c>
      <c r="AC16" s="28">
        <f>AA16-AB16</f>
        <v>4154.5932000000003</v>
      </c>
      <c r="AD16" s="28">
        <f t="shared" ref="AD16:AE18" si="13">U16+X16+AA16</f>
        <v>43129.762800000004</v>
      </c>
      <c r="AE16" s="28">
        <f t="shared" si="13"/>
        <v>0</v>
      </c>
      <c r="AF16" s="28">
        <f>AD16-AE16</f>
        <v>43129.762800000004</v>
      </c>
    </row>
    <row r="17" spans="1:32" ht="15" customHeight="1" x14ac:dyDescent="0.25">
      <c r="A17" s="26" t="s">
        <v>72</v>
      </c>
      <c r="B17" s="26" t="s">
        <v>55</v>
      </c>
      <c r="C17" s="26" t="s">
        <v>55</v>
      </c>
      <c r="D17" s="28" t="s">
        <v>71</v>
      </c>
      <c r="E17" s="28">
        <v>3147.509</v>
      </c>
      <c r="F17" s="28">
        <v>0</v>
      </c>
      <c r="G17" s="28">
        <f>E17-F17</f>
        <v>3147.509</v>
      </c>
      <c r="H17" s="28">
        <v>604.32169999999996</v>
      </c>
      <c r="I17" s="28">
        <v>0</v>
      </c>
      <c r="J17" s="28">
        <f>H17-I17</f>
        <v>604.32169999999996</v>
      </c>
      <c r="K17" s="28">
        <v>409.62639999999999</v>
      </c>
      <c r="L17" s="28">
        <v>0</v>
      </c>
      <c r="M17" s="28">
        <f>K17-L17</f>
        <v>409.62639999999999</v>
      </c>
      <c r="N17" s="28">
        <f t="shared" si="12"/>
        <v>4161.4570999999996</v>
      </c>
      <c r="O17" s="28">
        <f t="shared" si="12"/>
        <v>0</v>
      </c>
      <c r="P17" s="28">
        <f>N17-O17</f>
        <v>4161.4570999999996</v>
      </c>
      <c r="Q17" s="26" t="s">
        <v>72</v>
      </c>
      <c r="R17" s="26" t="s">
        <v>55</v>
      </c>
      <c r="S17" s="26" t="s">
        <v>55</v>
      </c>
      <c r="T17" s="28" t="s">
        <v>71</v>
      </c>
      <c r="U17" s="28">
        <v>37770.108</v>
      </c>
      <c r="V17" s="28">
        <f>F17+'[4]February 2030'!V17</f>
        <v>0</v>
      </c>
      <c r="W17" s="28">
        <f>U17-V17</f>
        <v>37770.108</v>
      </c>
      <c r="X17" s="28">
        <v>7251.8603999999996</v>
      </c>
      <c r="Y17" s="28">
        <f>I17+'[4]February 2030'!Y17</f>
        <v>0</v>
      </c>
      <c r="Z17" s="28">
        <f>X17-Y17</f>
        <v>7251.8603999999996</v>
      </c>
      <c r="AA17" s="28">
        <v>4915.5168000000003</v>
      </c>
      <c r="AB17" s="28">
        <f>L17+'[4]February 2030'!AB17</f>
        <v>0</v>
      </c>
      <c r="AC17" s="28">
        <f>AA17-AB17</f>
        <v>4915.5168000000003</v>
      </c>
      <c r="AD17" s="28">
        <f t="shared" si="13"/>
        <v>49937.485199999996</v>
      </c>
      <c r="AE17" s="28">
        <f t="shared" si="13"/>
        <v>0</v>
      </c>
      <c r="AF17" s="28">
        <f>AD17-AE17</f>
        <v>49937.485199999996</v>
      </c>
    </row>
    <row r="18" spans="1:32" ht="15" customHeight="1" x14ac:dyDescent="0.25">
      <c r="A18" s="26" t="s">
        <v>73</v>
      </c>
      <c r="B18" s="26" t="s">
        <v>55</v>
      </c>
      <c r="C18" s="26" t="s">
        <v>55</v>
      </c>
      <c r="D18" s="28" t="s">
        <v>71</v>
      </c>
      <c r="E18" s="28">
        <v>3101.7849000000001</v>
      </c>
      <c r="F18" s="28">
        <v>0</v>
      </c>
      <c r="G18" s="28">
        <f>E18-F18</f>
        <v>3101.7849000000001</v>
      </c>
      <c r="H18" s="28">
        <v>595.54269999999997</v>
      </c>
      <c r="I18" s="28">
        <v>0</v>
      </c>
      <c r="J18" s="28">
        <f>H18-I18</f>
        <v>595.54269999999997</v>
      </c>
      <c r="K18" s="28">
        <v>402.76769999999999</v>
      </c>
      <c r="L18" s="28">
        <v>0</v>
      </c>
      <c r="M18" s="28">
        <f>K18-L18</f>
        <v>402.76769999999999</v>
      </c>
      <c r="N18" s="28">
        <f t="shared" si="12"/>
        <v>4100.0953</v>
      </c>
      <c r="O18" s="28">
        <f t="shared" si="12"/>
        <v>0</v>
      </c>
      <c r="P18" s="28">
        <f>N18-O18</f>
        <v>4100.0953</v>
      </c>
      <c r="Q18" s="26" t="s">
        <v>73</v>
      </c>
      <c r="R18" s="26" t="s">
        <v>55</v>
      </c>
      <c r="S18" s="26" t="s">
        <v>55</v>
      </c>
      <c r="T18" s="28" t="s">
        <v>71</v>
      </c>
      <c r="U18" s="28">
        <v>37221.418799999999</v>
      </c>
      <c r="V18" s="28">
        <f>F18+'[4]February 2030'!V18</f>
        <v>0</v>
      </c>
      <c r="W18" s="28">
        <f>U18-V18</f>
        <v>37221.418799999999</v>
      </c>
      <c r="X18" s="28">
        <v>7146.5123999999996</v>
      </c>
      <c r="Y18" s="28">
        <f>I18+'[4]February 2030'!Y18</f>
        <v>0</v>
      </c>
      <c r="Z18" s="28">
        <f>X18-Y18</f>
        <v>7146.5123999999996</v>
      </c>
      <c r="AA18" s="28">
        <v>4833.2124000000003</v>
      </c>
      <c r="AB18" s="28">
        <f>L18+'[4]February 2030'!AB18</f>
        <v>0</v>
      </c>
      <c r="AC18" s="28">
        <f>AA18-AB18</f>
        <v>4833.2124000000003</v>
      </c>
      <c r="AD18" s="28">
        <f t="shared" si="13"/>
        <v>49201.143599999996</v>
      </c>
      <c r="AE18" s="28">
        <f t="shared" si="13"/>
        <v>0</v>
      </c>
      <c r="AF18" s="28">
        <f>AD18-AE18</f>
        <v>49201.143599999996</v>
      </c>
    </row>
    <row r="19" spans="1:32" ht="15" customHeight="1" x14ac:dyDescent="0.3">
      <c r="A19" s="73" t="s">
        <v>74</v>
      </c>
      <c r="B19" s="73"/>
      <c r="C19" s="73"/>
      <c r="D19" s="25"/>
      <c r="E19" s="25">
        <f t="shared" ref="E19:AF19" si="14">SUM(E16:E18)</f>
        <v>8974.0681000000004</v>
      </c>
      <c r="F19" s="25">
        <f t="shared" si="14"/>
        <v>0</v>
      </c>
      <c r="G19" s="25">
        <f t="shared" si="14"/>
        <v>8974.0681000000004</v>
      </c>
      <c r="H19" s="25">
        <f t="shared" si="14"/>
        <v>1723.021</v>
      </c>
      <c r="I19" s="25">
        <f t="shared" si="14"/>
        <v>0</v>
      </c>
      <c r="J19" s="25">
        <f t="shared" si="14"/>
        <v>1723.021</v>
      </c>
      <c r="K19" s="25">
        <f t="shared" si="14"/>
        <v>1158.6102000000001</v>
      </c>
      <c r="L19" s="25">
        <f t="shared" si="14"/>
        <v>0</v>
      </c>
      <c r="M19" s="25">
        <f t="shared" si="14"/>
        <v>1158.6102000000001</v>
      </c>
      <c r="N19" s="25">
        <f t="shared" si="14"/>
        <v>11855.6993</v>
      </c>
      <c r="O19" s="25">
        <f t="shared" si="14"/>
        <v>0</v>
      </c>
      <c r="P19" s="25">
        <f t="shared" si="14"/>
        <v>11855.6993</v>
      </c>
      <c r="Q19" s="73" t="s">
        <v>74</v>
      </c>
      <c r="R19" s="73"/>
      <c r="S19" s="73"/>
      <c r="T19" s="25">
        <f t="shared" si="14"/>
        <v>0</v>
      </c>
      <c r="U19" s="25">
        <f t="shared" si="14"/>
        <v>107688.8172</v>
      </c>
      <c r="V19" s="25">
        <f t="shared" si="14"/>
        <v>0</v>
      </c>
      <c r="W19" s="25">
        <f t="shared" si="14"/>
        <v>107688.8172</v>
      </c>
      <c r="X19" s="25">
        <f t="shared" si="14"/>
        <v>20676.252</v>
      </c>
      <c r="Y19" s="25">
        <f t="shared" si="14"/>
        <v>0</v>
      </c>
      <c r="Z19" s="25">
        <f t="shared" si="14"/>
        <v>20676.252</v>
      </c>
      <c r="AA19" s="25">
        <f t="shared" si="14"/>
        <v>13903.322400000001</v>
      </c>
      <c r="AB19" s="25">
        <f t="shared" si="14"/>
        <v>0</v>
      </c>
      <c r="AC19" s="25">
        <f t="shared" si="14"/>
        <v>13903.322400000001</v>
      </c>
      <c r="AD19" s="25">
        <f t="shared" si="14"/>
        <v>142268.39159999997</v>
      </c>
      <c r="AE19" s="25">
        <f t="shared" si="14"/>
        <v>0</v>
      </c>
      <c r="AF19" s="29">
        <f t="shared" si="14"/>
        <v>142268.39159999997</v>
      </c>
    </row>
    <row r="20" spans="1:32" ht="15" customHeight="1" x14ac:dyDescent="0.25">
      <c r="A20" s="26" t="s">
        <v>75</v>
      </c>
      <c r="B20" s="26" t="s">
        <v>55</v>
      </c>
      <c r="C20" s="26" t="s">
        <v>55</v>
      </c>
      <c r="D20" s="28" t="s">
        <v>76</v>
      </c>
      <c r="E20" s="28">
        <v>2648.9351000000001</v>
      </c>
      <c r="F20" s="28">
        <v>0</v>
      </c>
      <c r="G20" s="28">
        <f>E20-F20</f>
        <v>2648.9351000000001</v>
      </c>
      <c r="H20" s="28">
        <v>508.59559999999999</v>
      </c>
      <c r="I20" s="28">
        <v>0</v>
      </c>
      <c r="J20" s="28">
        <f>H20-I20</f>
        <v>508.59559999999999</v>
      </c>
      <c r="K20" s="28">
        <v>334.84030000000001</v>
      </c>
      <c r="L20" s="28">
        <v>0</v>
      </c>
      <c r="M20" s="28">
        <f>K20-L20</f>
        <v>334.84030000000001</v>
      </c>
      <c r="N20" s="28">
        <f>E20+H20+K20</f>
        <v>3492.3710000000001</v>
      </c>
      <c r="O20" s="28">
        <f>F20+I20+L20</f>
        <v>0</v>
      </c>
      <c r="P20" s="28">
        <f>N20-O20</f>
        <v>3492.3710000000001</v>
      </c>
      <c r="Q20" s="26" t="s">
        <v>75</v>
      </c>
      <c r="R20" s="26" t="s">
        <v>55</v>
      </c>
      <c r="S20" s="26" t="s">
        <v>55</v>
      </c>
      <c r="T20" s="28" t="s">
        <v>76</v>
      </c>
      <c r="U20" s="28">
        <v>31787.2212</v>
      </c>
      <c r="V20" s="28">
        <f>F20+'[4]February 2030'!V20</f>
        <v>0</v>
      </c>
      <c r="W20" s="28">
        <f>U20-V20</f>
        <v>31787.2212</v>
      </c>
      <c r="X20" s="28">
        <v>6103.1472000000003</v>
      </c>
      <c r="Y20" s="28">
        <f>I20+'[4]February 2030'!Y20</f>
        <v>0</v>
      </c>
      <c r="Z20" s="28">
        <f>X20-Y20</f>
        <v>6103.1472000000003</v>
      </c>
      <c r="AA20" s="28">
        <v>4018.0835999999999</v>
      </c>
      <c r="AB20" s="28">
        <f>L20+'[4]February 2030'!AB20</f>
        <v>0</v>
      </c>
      <c r="AC20" s="28">
        <f>AA20-AB20</f>
        <v>4018.0835999999999</v>
      </c>
      <c r="AD20" s="28">
        <f>U20+X20+AA20</f>
        <v>41908.451999999997</v>
      </c>
      <c r="AE20" s="28">
        <f>V20+Y20+AB20</f>
        <v>0</v>
      </c>
      <c r="AF20" s="28">
        <f>AD20-AE20</f>
        <v>41908.451999999997</v>
      </c>
    </row>
    <row r="21" spans="1:32" ht="15" customHeight="1" x14ac:dyDescent="0.3">
      <c r="A21" s="73" t="s">
        <v>77</v>
      </c>
      <c r="B21" s="73"/>
      <c r="C21" s="73"/>
      <c r="D21" s="25"/>
      <c r="E21" s="25">
        <f t="shared" ref="E21:AF21" si="15">SUM(E20:E20)</f>
        <v>2648.9351000000001</v>
      </c>
      <c r="F21" s="25">
        <f t="shared" si="15"/>
        <v>0</v>
      </c>
      <c r="G21" s="25">
        <f t="shared" si="15"/>
        <v>2648.9351000000001</v>
      </c>
      <c r="H21" s="25">
        <f t="shared" si="15"/>
        <v>508.59559999999999</v>
      </c>
      <c r="I21" s="25">
        <f t="shared" si="15"/>
        <v>0</v>
      </c>
      <c r="J21" s="25">
        <f t="shared" si="15"/>
        <v>508.59559999999999</v>
      </c>
      <c r="K21" s="25">
        <f t="shared" si="15"/>
        <v>334.84030000000001</v>
      </c>
      <c r="L21" s="25">
        <f t="shared" si="15"/>
        <v>0</v>
      </c>
      <c r="M21" s="25">
        <f t="shared" si="15"/>
        <v>334.84030000000001</v>
      </c>
      <c r="N21" s="25">
        <f t="shared" si="15"/>
        <v>3492.3710000000001</v>
      </c>
      <c r="O21" s="25">
        <f t="shared" si="15"/>
        <v>0</v>
      </c>
      <c r="P21" s="25">
        <f t="shared" si="15"/>
        <v>3492.3710000000001</v>
      </c>
      <c r="Q21" s="25">
        <f t="shared" si="15"/>
        <v>0</v>
      </c>
      <c r="R21" s="25">
        <f t="shared" si="15"/>
        <v>0</v>
      </c>
      <c r="S21" s="25">
        <f t="shared" si="15"/>
        <v>0</v>
      </c>
      <c r="T21" s="25">
        <f t="shared" si="15"/>
        <v>0</v>
      </c>
      <c r="U21" s="25">
        <f t="shared" si="15"/>
        <v>31787.2212</v>
      </c>
      <c r="V21" s="25">
        <f t="shared" si="15"/>
        <v>0</v>
      </c>
      <c r="W21" s="25">
        <f t="shared" si="15"/>
        <v>31787.2212</v>
      </c>
      <c r="X21" s="25">
        <f t="shared" si="15"/>
        <v>6103.1472000000003</v>
      </c>
      <c r="Y21" s="25">
        <f t="shared" si="15"/>
        <v>0</v>
      </c>
      <c r="Z21" s="25">
        <f t="shared" si="15"/>
        <v>6103.1472000000003</v>
      </c>
      <c r="AA21" s="25">
        <f t="shared" si="15"/>
        <v>4018.0835999999999</v>
      </c>
      <c r="AB21" s="25">
        <f t="shared" si="15"/>
        <v>0</v>
      </c>
      <c r="AC21" s="25">
        <f t="shared" si="15"/>
        <v>4018.0835999999999</v>
      </c>
      <c r="AD21" s="25">
        <f t="shared" si="15"/>
        <v>41908.451999999997</v>
      </c>
      <c r="AE21" s="25">
        <f t="shared" si="15"/>
        <v>0</v>
      </c>
      <c r="AF21" s="29">
        <f t="shared" si="15"/>
        <v>41908.451999999997</v>
      </c>
    </row>
    <row r="22" spans="1:32" ht="15" customHeight="1" x14ac:dyDescent="0.3">
      <c r="A22" s="73" t="s">
        <v>50</v>
      </c>
      <c r="B22" s="73"/>
      <c r="C22" s="73"/>
      <c r="D22" s="25"/>
      <c r="E22" s="25">
        <f t="shared" ref="E22:AF22" si="16">SUM(E7:E21)/2</f>
        <v>58060.451600000015</v>
      </c>
      <c r="F22" s="25">
        <f t="shared" si="16"/>
        <v>0</v>
      </c>
      <c r="G22" s="25">
        <f t="shared" si="16"/>
        <v>58060.451600000015</v>
      </c>
      <c r="H22" s="25">
        <f t="shared" si="16"/>
        <v>15549.877</v>
      </c>
      <c r="I22" s="25">
        <f t="shared" si="16"/>
        <v>0</v>
      </c>
      <c r="J22" s="25">
        <f t="shared" si="16"/>
        <v>15549.877</v>
      </c>
      <c r="K22" s="25">
        <f t="shared" si="16"/>
        <v>8021.5679</v>
      </c>
      <c r="L22" s="25">
        <f t="shared" si="16"/>
        <v>0</v>
      </c>
      <c r="M22" s="25">
        <f t="shared" si="16"/>
        <v>8021.5679</v>
      </c>
      <c r="N22" s="25">
        <f t="shared" si="16"/>
        <v>81631.896500000003</v>
      </c>
      <c r="O22" s="25">
        <f t="shared" si="16"/>
        <v>0</v>
      </c>
      <c r="P22" s="25">
        <f t="shared" si="16"/>
        <v>81631.896500000003</v>
      </c>
      <c r="Q22" s="25">
        <f t="shared" si="16"/>
        <v>0</v>
      </c>
      <c r="R22" s="25">
        <f t="shared" si="16"/>
        <v>0</v>
      </c>
      <c r="S22" s="25">
        <f t="shared" si="16"/>
        <v>0</v>
      </c>
      <c r="T22" s="25">
        <f t="shared" si="16"/>
        <v>0</v>
      </c>
      <c r="U22" s="25">
        <f t="shared" si="16"/>
        <v>692172.72270000004</v>
      </c>
      <c r="V22" s="25">
        <f t="shared" si="16"/>
        <v>0</v>
      </c>
      <c r="W22" s="25">
        <f t="shared" si="16"/>
        <v>692172.72270000004</v>
      </c>
      <c r="X22" s="25">
        <f t="shared" si="16"/>
        <v>185292.80899999998</v>
      </c>
      <c r="Y22" s="25">
        <f t="shared" si="16"/>
        <v>0</v>
      </c>
      <c r="Z22" s="25">
        <f t="shared" si="16"/>
        <v>185292.80899999998</v>
      </c>
      <c r="AA22" s="25">
        <f t="shared" si="16"/>
        <v>95575.911300000022</v>
      </c>
      <c r="AB22" s="25">
        <f t="shared" si="16"/>
        <v>0</v>
      </c>
      <c r="AC22" s="25">
        <f t="shared" si="16"/>
        <v>95575.911300000022</v>
      </c>
      <c r="AD22" s="25">
        <f t="shared" si="16"/>
        <v>973041.44299999997</v>
      </c>
      <c r="AE22" s="25">
        <f t="shared" si="16"/>
        <v>0</v>
      </c>
      <c r="AF22" s="29">
        <f t="shared" si="16"/>
        <v>973041.44299999997</v>
      </c>
    </row>
    <row r="23" spans="1:32" ht="15" customHeight="1" x14ac:dyDescent="0.25"/>
    <row r="24" spans="1:32" ht="15" customHeight="1" x14ac:dyDescent="0.25"/>
    <row r="25" spans="1:32" ht="15" customHeight="1" x14ac:dyDescent="0.25"/>
    <row r="26" spans="1:32" ht="15" customHeight="1" x14ac:dyDescent="0.25"/>
    <row r="27" spans="1:32" ht="15" customHeight="1" x14ac:dyDescent="0.25"/>
    <row r="28" spans="1:32" ht="15" customHeight="1" x14ac:dyDescent="0.25"/>
    <row r="29" spans="1:32" ht="15" customHeight="1" x14ac:dyDescent="0.25"/>
    <row r="30" spans="1:32" ht="15" customHeight="1" x14ac:dyDescent="0.25"/>
    <row r="31" spans="1:32" ht="15" customHeight="1" x14ac:dyDescent="0.25"/>
    <row r="32" spans="1: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sheetData>
  <mergeCells count="26">
    <mergeCell ref="A22:C22"/>
    <mergeCell ref="Q13:S13"/>
    <mergeCell ref="Q15:S15"/>
    <mergeCell ref="Q19:S19"/>
    <mergeCell ref="AA5:AC5"/>
    <mergeCell ref="A13:C13"/>
    <mergeCell ref="A15:C15"/>
    <mergeCell ref="A19:C19"/>
    <mergeCell ref="A21:C21"/>
    <mergeCell ref="Q5:Q6"/>
    <mergeCell ref="A1:AF1"/>
    <mergeCell ref="B3:E3"/>
    <mergeCell ref="A5:A6"/>
    <mergeCell ref="B5:B6"/>
    <mergeCell ref="C5:C6"/>
    <mergeCell ref="D5:D6"/>
    <mergeCell ref="E5:G5"/>
    <mergeCell ref="H5:J5"/>
    <mergeCell ref="K5:M5"/>
    <mergeCell ref="N5:P5"/>
    <mergeCell ref="AD5:AF5"/>
    <mergeCell ref="R5:R6"/>
    <mergeCell ref="S5:S6"/>
    <mergeCell ref="T5:T6"/>
    <mergeCell ref="U5:W5"/>
    <mergeCell ref="X5:Z5"/>
  </mergeCells>
  <pageMargins left="0.75" right="0.75" top="1" bottom="1" header="0.5" footer="0.5"/>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B624-F91A-4C25-846C-AD684AA637EB}">
  <sheetPr>
    <tabColor rgb="FFFFFF00"/>
  </sheetPr>
  <dimension ref="A1:AF501"/>
  <sheetViews>
    <sheetView topLeftCell="L1" workbookViewId="0">
      <selection activeCell="U33" sqref="U33"/>
    </sheetView>
  </sheetViews>
  <sheetFormatPr defaultColWidth="9.1796875" defaultRowHeight="12.75" customHeight="1" x14ac:dyDescent="0.25"/>
  <cols>
    <col min="1" max="32" width="12.7265625" style="17" customWidth="1"/>
    <col min="33" max="16384" width="9.1796875" style="17"/>
  </cols>
  <sheetData>
    <row r="1" spans="1:32" ht="15" customHeight="1" x14ac:dyDescent="0.3">
      <c r="A1" s="73" t="s">
        <v>81</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row>
    <row r="2" spans="1:32" ht="15" customHeight="1" x14ac:dyDescent="0.25"/>
    <row r="3" spans="1:32" ht="15" customHeight="1" x14ac:dyDescent="0.3">
      <c r="A3" s="25" t="s">
        <v>41</v>
      </c>
      <c r="B3" s="73" t="s">
        <v>42</v>
      </c>
      <c r="C3" s="74"/>
      <c r="D3" s="74"/>
      <c r="E3" s="74"/>
    </row>
    <row r="4" spans="1:32" ht="15" customHeight="1" x14ac:dyDescent="0.25">
      <c r="AD4" s="32"/>
    </row>
    <row r="5" spans="1:32" ht="15" customHeight="1" x14ac:dyDescent="0.25">
      <c r="A5" s="75" t="s">
        <v>43</v>
      </c>
      <c r="B5" s="75" t="s">
        <v>44</v>
      </c>
      <c r="C5" s="75" t="s">
        <v>45</v>
      </c>
      <c r="D5" s="75" t="s">
        <v>46</v>
      </c>
      <c r="E5" s="75" t="s">
        <v>47</v>
      </c>
      <c r="F5" s="75"/>
      <c r="G5" s="75"/>
      <c r="H5" s="75" t="s">
        <v>48</v>
      </c>
      <c r="I5" s="75"/>
      <c r="J5" s="75"/>
      <c r="K5" s="75" t="s">
        <v>49</v>
      </c>
      <c r="L5" s="75"/>
      <c r="M5" s="75"/>
      <c r="N5" s="75" t="s">
        <v>50</v>
      </c>
      <c r="O5" s="75"/>
      <c r="P5" s="75"/>
      <c r="Q5" s="75" t="s">
        <v>43</v>
      </c>
      <c r="R5" s="75" t="s">
        <v>44</v>
      </c>
      <c r="S5" s="75" t="s">
        <v>45</v>
      </c>
      <c r="T5" s="75" t="s">
        <v>46</v>
      </c>
      <c r="U5" s="75" t="s">
        <v>47</v>
      </c>
      <c r="V5" s="75"/>
      <c r="W5" s="75"/>
      <c r="X5" s="75" t="s">
        <v>48</v>
      </c>
      <c r="Y5" s="75"/>
      <c r="Z5" s="75"/>
      <c r="AA5" s="75" t="s">
        <v>49</v>
      </c>
      <c r="AB5" s="75"/>
      <c r="AC5" s="75"/>
      <c r="AD5" s="75" t="s">
        <v>50</v>
      </c>
      <c r="AE5" s="75"/>
      <c r="AF5" s="75"/>
    </row>
    <row r="6" spans="1:32" ht="15" customHeight="1" x14ac:dyDescent="0.25">
      <c r="A6" s="75"/>
      <c r="B6" s="75"/>
      <c r="C6" s="75"/>
      <c r="D6" s="75"/>
      <c r="E6" s="27" t="s">
        <v>51</v>
      </c>
      <c r="F6" s="27" t="s">
        <v>52</v>
      </c>
      <c r="G6" s="27" t="s">
        <v>53</v>
      </c>
      <c r="H6" s="27" t="s">
        <v>51</v>
      </c>
      <c r="I6" s="27" t="s">
        <v>52</v>
      </c>
      <c r="J6" s="27" t="s">
        <v>53</v>
      </c>
      <c r="K6" s="27" t="s">
        <v>51</v>
      </c>
      <c r="L6" s="27" t="s">
        <v>52</v>
      </c>
      <c r="M6" s="27" t="s">
        <v>53</v>
      </c>
      <c r="N6" s="27" t="s">
        <v>51</v>
      </c>
      <c r="O6" s="27" t="s">
        <v>52</v>
      </c>
      <c r="P6" s="27" t="s">
        <v>53</v>
      </c>
      <c r="Q6" s="75"/>
      <c r="R6" s="75"/>
      <c r="S6" s="75"/>
      <c r="T6" s="75"/>
      <c r="U6" s="27" t="s">
        <v>51</v>
      </c>
      <c r="V6" s="27" t="s">
        <v>52</v>
      </c>
      <c r="W6" s="27" t="s">
        <v>53</v>
      </c>
      <c r="X6" s="27" t="s">
        <v>51</v>
      </c>
      <c r="Y6" s="27" t="s">
        <v>52</v>
      </c>
      <c r="Z6" s="27" t="s">
        <v>53</v>
      </c>
      <c r="AA6" s="27" t="s">
        <v>51</v>
      </c>
      <c r="AB6" s="27" t="s">
        <v>52</v>
      </c>
      <c r="AC6" s="27" t="s">
        <v>53</v>
      </c>
      <c r="AD6" s="27" t="s">
        <v>51</v>
      </c>
      <c r="AE6" s="27" t="s">
        <v>52</v>
      </c>
      <c r="AF6" s="27" t="s">
        <v>53</v>
      </c>
    </row>
    <row r="7" spans="1:32" ht="15" customHeight="1" x14ac:dyDescent="0.25">
      <c r="A7" s="26" t="s">
        <v>54</v>
      </c>
      <c r="B7" s="26" t="s">
        <v>55</v>
      </c>
      <c r="C7" s="26" t="s">
        <v>55</v>
      </c>
      <c r="D7" s="28" t="s">
        <v>56</v>
      </c>
      <c r="E7" s="28">
        <v>4079.9751000000001</v>
      </c>
      <c r="F7" s="28">
        <v>0</v>
      </c>
      <c r="G7" s="28">
        <f t="shared" ref="G7:G12" si="0">E7-F7</f>
        <v>4079.9751000000001</v>
      </c>
      <c r="H7" s="28">
        <v>1170.1368</v>
      </c>
      <c r="I7" s="28">
        <v>0</v>
      </c>
      <c r="J7" s="28">
        <f t="shared" ref="J7:J12" si="1">H7-I7</f>
        <v>1170.1368</v>
      </c>
      <c r="K7" s="28">
        <v>549.49630000000002</v>
      </c>
      <c r="L7" s="28">
        <v>0</v>
      </c>
      <c r="M7" s="28">
        <f t="shared" ref="M7:M12" si="2">K7-L7</f>
        <v>549.49630000000002</v>
      </c>
      <c r="N7" s="28">
        <f t="shared" ref="N7:O12" si="3">E7+H7+K7</f>
        <v>5799.6081999999997</v>
      </c>
      <c r="O7" s="28">
        <f t="shared" si="3"/>
        <v>0</v>
      </c>
      <c r="P7" s="28">
        <f t="shared" ref="P7:P12" si="4">N7-O7</f>
        <v>5799.6081999999997</v>
      </c>
      <c r="Q7" s="26" t="s">
        <v>54</v>
      </c>
      <c r="R7" s="26" t="s">
        <v>55</v>
      </c>
      <c r="S7" s="26" t="s">
        <v>55</v>
      </c>
      <c r="T7" s="28" t="s">
        <v>56</v>
      </c>
      <c r="U7" s="28">
        <v>48559.704700000002</v>
      </c>
      <c r="V7" s="28">
        <f>F7+'[5]February 2031'!V7</f>
        <v>0</v>
      </c>
      <c r="W7" s="28">
        <f t="shared" ref="W7:W12" si="5">U7-V7</f>
        <v>48559.704700000002</v>
      </c>
      <c r="X7" s="28">
        <v>13926.9231</v>
      </c>
      <c r="Y7" s="28">
        <f>I7+'[5]February 2031'!Y7</f>
        <v>0</v>
      </c>
      <c r="Z7" s="28">
        <f t="shared" ref="Z7:Z12" si="6">X7-Y7</f>
        <v>13926.9231</v>
      </c>
      <c r="AA7" s="28">
        <v>6533.9561000000003</v>
      </c>
      <c r="AB7" s="28">
        <f>L7+'[5]February 2031'!AB7</f>
        <v>0</v>
      </c>
      <c r="AC7" s="28">
        <f t="shared" ref="AC7:AC12" si="7">AA7-AB7</f>
        <v>6533.9561000000003</v>
      </c>
      <c r="AD7" s="28">
        <f t="shared" ref="AD7:AE12" si="8">U7+X7+AA7</f>
        <v>69020.583899999998</v>
      </c>
      <c r="AE7" s="28">
        <f t="shared" si="8"/>
        <v>0</v>
      </c>
      <c r="AF7" s="28">
        <f t="shared" ref="AF7:AF12" si="9">AD7-AE7</f>
        <v>69020.583899999998</v>
      </c>
    </row>
    <row r="8" spans="1:32" ht="15" customHeight="1" x14ac:dyDescent="0.25">
      <c r="A8" s="26" t="s">
        <v>57</v>
      </c>
      <c r="B8" s="26" t="s">
        <v>55</v>
      </c>
      <c r="C8" s="26" t="s">
        <v>55</v>
      </c>
      <c r="D8" s="28" t="s">
        <v>58</v>
      </c>
      <c r="E8" s="28">
        <v>4666.7124000000003</v>
      </c>
      <c r="F8" s="28">
        <v>0</v>
      </c>
      <c r="G8" s="28">
        <f t="shared" si="0"/>
        <v>4666.7124000000003</v>
      </c>
      <c r="H8" s="28">
        <v>1338.4131</v>
      </c>
      <c r="I8" s="28">
        <v>0</v>
      </c>
      <c r="J8" s="28">
        <f t="shared" si="1"/>
        <v>1338.4131</v>
      </c>
      <c r="K8" s="28">
        <v>637.50689999999997</v>
      </c>
      <c r="L8" s="28">
        <v>0</v>
      </c>
      <c r="M8" s="28">
        <f t="shared" si="2"/>
        <v>637.50689999999997</v>
      </c>
      <c r="N8" s="28">
        <f t="shared" si="3"/>
        <v>6642.6324000000004</v>
      </c>
      <c r="O8" s="28">
        <f t="shared" si="3"/>
        <v>0</v>
      </c>
      <c r="P8" s="28">
        <f t="shared" si="4"/>
        <v>6642.6324000000004</v>
      </c>
      <c r="Q8" s="26" t="s">
        <v>57</v>
      </c>
      <c r="R8" s="26" t="s">
        <v>55</v>
      </c>
      <c r="S8" s="26" t="s">
        <v>55</v>
      </c>
      <c r="T8" s="28" t="s">
        <v>58</v>
      </c>
      <c r="U8" s="28">
        <v>55543.029300000002</v>
      </c>
      <c r="V8" s="28">
        <f>F8+'[5]February 2031'!V8</f>
        <v>0</v>
      </c>
      <c r="W8" s="28">
        <f t="shared" si="5"/>
        <v>55543.029300000002</v>
      </c>
      <c r="X8" s="28">
        <v>15929.7407</v>
      </c>
      <c r="Y8" s="28">
        <f>I8+'[5]February 2031'!Y8</f>
        <v>0</v>
      </c>
      <c r="Z8" s="28">
        <f t="shared" si="6"/>
        <v>15929.7407</v>
      </c>
      <c r="AA8" s="28">
        <v>7581.4548000000004</v>
      </c>
      <c r="AB8" s="28">
        <f>L8+'[5]February 2031'!AB8</f>
        <v>0</v>
      </c>
      <c r="AC8" s="28">
        <f t="shared" si="7"/>
        <v>7581.4548000000004</v>
      </c>
      <c r="AD8" s="28">
        <f t="shared" si="8"/>
        <v>79054.224800000011</v>
      </c>
      <c r="AE8" s="28">
        <f t="shared" si="8"/>
        <v>0</v>
      </c>
      <c r="AF8" s="28">
        <f t="shared" si="9"/>
        <v>79054.224800000011</v>
      </c>
    </row>
    <row r="9" spans="1:32" ht="15" customHeight="1" x14ac:dyDescent="0.25">
      <c r="A9" s="26" t="s">
        <v>59</v>
      </c>
      <c r="B9" s="26" t="s">
        <v>55</v>
      </c>
      <c r="C9" s="26" t="s">
        <v>55</v>
      </c>
      <c r="D9" s="28" t="s">
        <v>60</v>
      </c>
      <c r="E9" s="28">
        <v>10632.271500000001</v>
      </c>
      <c r="F9" s="28">
        <v>0</v>
      </c>
      <c r="G9" s="28">
        <f t="shared" si="0"/>
        <v>10632.271500000001</v>
      </c>
      <c r="H9" s="28">
        <v>3049.3353999999999</v>
      </c>
      <c r="I9" s="28">
        <v>0</v>
      </c>
      <c r="J9" s="28">
        <f t="shared" si="1"/>
        <v>3049.3353999999999</v>
      </c>
      <c r="K9" s="28">
        <v>1532.3407</v>
      </c>
      <c r="L9" s="28">
        <v>0</v>
      </c>
      <c r="M9" s="28">
        <f t="shared" si="2"/>
        <v>1532.3407</v>
      </c>
      <c r="N9" s="28">
        <f t="shared" si="3"/>
        <v>15213.947600000001</v>
      </c>
      <c r="O9" s="28">
        <f t="shared" si="3"/>
        <v>0</v>
      </c>
      <c r="P9" s="28">
        <f t="shared" si="4"/>
        <v>15213.947600000001</v>
      </c>
      <c r="Q9" s="26" t="s">
        <v>59</v>
      </c>
      <c r="R9" s="26" t="s">
        <v>55</v>
      </c>
      <c r="S9" s="26" t="s">
        <v>55</v>
      </c>
      <c r="T9" s="28" t="s">
        <v>60</v>
      </c>
      <c r="U9" s="28">
        <v>126544.88</v>
      </c>
      <c r="V9" s="28">
        <f>F9+'[5]February 2031'!V9</f>
        <v>0</v>
      </c>
      <c r="W9" s="28">
        <f t="shared" si="5"/>
        <v>126544.88</v>
      </c>
      <c r="X9" s="28">
        <v>36293.071300000003</v>
      </c>
      <c r="Y9" s="28">
        <f>I9+'[5]February 2031'!Y9</f>
        <v>0</v>
      </c>
      <c r="Z9" s="28">
        <f t="shared" si="6"/>
        <v>36293.071300000003</v>
      </c>
      <c r="AA9" s="28">
        <v>18231.731400000001</v>
      </c>
      <c r="AB9" s="28">
        <f>L9+'[5]February 2031'!AB9</f>
        <v>0</v>
      </c>
      <c r="AC9" s="28">
        <f t="shared" si="7"/>
        <v>18231.731400000001</v>
      </c>
      <c r="AD9" s="28">
        <f t="shared" si="8"/>
        <v>181069.6827</v>
      </c>
      <c r="AE9" s="28">
        <f t="shared" si="8"/>
        <v>0</v>
      </c>
      <c r="AF9" s="28">
        <f t="shared" si="9"/>
        <v>181069.6827</v>
      </c>
    </row>
    <row r="10" spans="1:32" ht="15" customHeight="1" x14ac:dyDescent="0.25">
      <c r="A10" s="26" t="s">
        <v>61</v>
      </c>
      <c r="B10" s="26" t="s">
        <v>55</v>
      </c>
      <c r="C10" s="26" t="s">
        <v>55</v>
      </c>
      <c r="D10" s="28" t="s">
        <v>62</v>
      </c>
      <c r="E10" s="28">
        <v>12849.223599999999</v>
      </c>
      <c r="F10" s="28">
        <v>0</v>
      </c>
      <c r="G10" s="28">
        <f t="shared" si="0"/>
        <v>12849.223599999999</v>
      </c>
      <c r="H10" s="28">
        <v>3685.1572000000001</v>
      </c>
      <c r="I10" s="28">
        <v>0</v>
      </c>
      <c r="J10" s="28">
        <f t="shared" si="1"/>
        <v>3685.1572000000001</v>
      </c>
      <c r="K10" s="28">
        <v>1864.8834999999999</v>
      </c>
      <c r="L10" s="28">
        <v>0</v>
      </c>
      <c r="M10" s="28">
        <f t="shared" si="2"/>
        <v>1864.8834999999999</v>
      </c>
      <c r="N10" s="28">
        <f t="shared" si="3"/>
        <v>18399.264299999999</v>
      </c>
      <c r="O10" s="28">
        <f t="shared" si="3"/>
        <v>0</v>
      </c>
      <c r="P10" s="28">
        <f t="shared" si="4"/>
        <v>18399.264299999999</v>
      </c>
      <c r="Q10" s="26" t="s">
        <v>61</v>
      </c>
      <c r="R10" s="26" t="s">
        <v>55</v>
      </c>
      <c r="S10" s="26" t="s">
        <v>55</v>
      </c>
      <c r="T10" s="28" t="s">
        <v>62</v>
      </c>
      <c r="U10" s="28">
        <v>152930.95170000001</v>
      </c>
      <c r="V10" s="28">
        <f>F10+'[5]February 2031'!V10</f>
        <v>0</v>
      </c>
      <c r="W10" s="28">
        <f t="shared" si="5"/>
        <v>152930.95170000001</v>
      </c>
      <c r="X10" s="28">
        <v>43860.596400000002</v>
      </c>
      <c r="Y10" s="28">
        <f>I10+'[5]February 2031'!Y10</f>
        <v>0</v>
      </c>
      <c r="Z10" s="28">
        <f t="shared" si="6"/>
        <v>43860.596400000002</v>
      </c>
      <c r="AA10" s="28">
        <v>22189.643</v>
      </c>
      <c r="AB10" s="28">
        <f>L10+'[5]February 2031'!AB10</f>
        <v>0</v>
      </c>
      <c r="AC10" s="28">
        <f t="shared" si="7"/>
        <v>22189.643</v>
      </c>
      <c r="AD10" s="28">
        <f t="shared" si="8"/>
        <v>218981.19110000003</v>
      </c>
      <c r="AE10" s="28">
        <f t="shared" si="8"/>
        <v>0</v>
      </c>
      <c r="AF10" s="28">
        <f t="shared" si="9"/>
        <v>218981.19110000003</v>
      </c>
    </row>
    <row r="11" spans="1:32" ht="15" customHeight="1" x14ac:dyDescent="0.25">
      <c r="A11" s="26" t="s">
        <v>63</v>
      </c>
      <c r="B11" s="26" t="s">
        <v>55</v>
      </c>
      <c r="C11" s="26" t="s">
        <v>55</v>
      </c>
      <c r="D11" s="28" t="s">
        <v>64</v>
      </c>
      <c r="E11" s="28">
        <v>7515.0581000000002</v>
      </c>
      <c r="F11" s="28">
        <v>0</v>
      </c>
      <c r="G11" s="28">
        <f t="shared" si="0"/>
        <v>7515.0581000000002</v>
      </c>
      <c r="H11" s="28">
        <v>2155.3186000000001</v>
      </c>
      <c r="I11" s="28">
        <v>0</v>
      </c>
      <c r="J11" s="28">
        <f t="shared" si="1"/>
        <v>2155.3186000000001</v>
      </c>
      <c r="K11" s="28">
        <v>1064.7588000000001</v>
      </c>
      <c r="L11" s="28">
        <v>0</v>
      </c>
      <c r="M11" s="28">
        <f t="shared" si="2"/>
        <v>1064.7588000000001</v>
      </c>
      <c r="N11" s="28">
        <f t="shared" si="3"/>
        <v>10735.1355</v>
      </c>
      <c r="O11" s="28">
        <f t="shared" si="3"/>
        <v>0</v>
      </c>
      <c r="P11" s="28">
        <f t="shared" si="4"/>
        <v>10735.1355</v>
      </c>
      <c r="Q11" s="26" t="s">
        <v>63</v>
      </c>
      <c r="R11" s="26" t="s">
        <v>55</v>
      </c>
      <c r="S11" s="26" t="s">
        <v>55</v>
      </c>
      <c r="T11" s="28" t="s">
        <v>64</v>
      </c>
      <c r="U11" s="28">
        <v>89443.927200000006</v>
      </c>
      <c r="V11" s="28">
        <f>F11+'[5]February 2031'!V11</f>
        <v>0</v>
      </c>
      <c r="W11" s="28">
        <f t="shared" si="5"/>
        <v>89443.927200000006</v>
      </c>
      <c r="X11" s="28">
        <v>25652.518199999999</v>
      </c>
      <c r="Y11" s="28">
        <f>I11+'[5]February 2031'!Y11</f>
        <v>0</v>
      </c>
      <c r="Z11" s="28">
        <f t="shared" si="6"/>
        <v>25652.518199999999</v>
      </c>
      <c r="AA11" s="28">
        <v>12666.589599999999</v>
      </c>
      <c r="AB11" s="28">
        <f>L11+'[5]February 2031'!AB11</f>
        <v>0</v>
      </c>
      <c r="AC11" s="28">
        <f t="shared" si="7"/>
        <v>12666.589599999999</v>
      </c>
      <c r="AD11" s="28">
        <f t="shared" si="8"/>
        <v>127763.035</v>
      </c>
      <c r="AE11" s="28">
        <f t="shared" si="8"/>
        <v>0</v>
      </c>
      <c r="AF11" s="28">
        <f t="shared" si="9"/>
        <v>127763.035</v>
      </c>
    </row>
    <row r="12" spans="1:32" ht="15" customHeight="1" x14ac:dyDescent="0.25">
      <c r="A12" s="26" t="s">
        <v>65</v>
      </c>
      <c r="B12" s="26" t="s">
        <v>55</v>
      </c>
      <c r="C12" s="26" t="s">
        <v>55</v>
      </c>
      <c r="D12" s="28" t="s">
        <v>58</v>
      </c>
      <c r="E12" s="28">
        <v>4666.7124000000003</v>
      </c>
      <c r="F12" s="28">
        <v>0</v>
      </c>
      <c r="G12" s="28">
        <f t="shared" si="0"/>
        <v>4666.7124000000003</v>
      </c>
      <c r="H12" s="28">
        <v>1338.4131</v>
      </c>
      <c r="I12" s="28">
        <v>0</v>
      </c>
      <c r="J12" s="28">
        <f t="shared" si="1"/>
        <v>1338.4131</v>
      </c>
      <c r="K12" s="28">
        <v>637.50689999999997</v>
      </c>
      <c r="L12" s="28">
        <v>0</v>
      </c>
      <c r="M12" s="28">
        <f t="shared" si="2"/>
        <v>637.50689999999997</v>
      </c>
      <c r="N12" s="28">
        <f t="shared" si="3"/>
        <v>6642.6324000000004</v>
      </c>
      <c r="O12" s="28">
        <f t="shared" si="3"/>
        <v>0</v>
      </c>
      <c r="P12" s="28">
        <f t="shared" si="4"/>
        <v>6642.6324000000004</v>
      </c>
      <c r="Q12" s="26" t="s">
        <v>65</v>
      </c>
      <c r="R12" s="26" t="s">
        <v>55</v>
      </c>
      <c r="S12" s="26" t="s">
        <v>55</v>
      </c>
      <c r="T12" s="28" t="s">
        <v>58</v>
      </c>
      <c r="U12" s="28">
        <v>55543.029300000002</v>
      </c>
      <c r="V12" s="28">
        <f>F12+'[5]February 2031'!V12</f>
        <v>0</v>
      </c>
      <c r="W12" s="28">
        <f t="shared" si="5"/>
        <v>55543.029300000002</v>
      </c>
      <c r="X12" s="28">
        <v>15929.7407</v>
      </c>
      <c r="Y12" s="28">
        <f>I12+'[5]February 2031'!Y12</f>
        <v>0</v>
      </c>
      <c r="Z12" s="28">
        <f t="shared" si="6"/>
        <v>15929.7407</v>
      </c>
      <c r="AA12" s="28">
        <v>7581.4548000000004</v>
      </c>
      <c r="AB12" s="28">
        <f>L12+'[5]February 2031'!AB12</f>
        <v>0</v>
      </c>
      <c r="AC12" s="28">
        <f t="shared" si="7"/>
        <v>7581.4548000000004</v>
      </c>
      <c r="AD12" s="28">
        <f t="shared" si="8"/>
        <v>79054.224800000011</v>
      </c>
      <c r="AE12" s="28">
        <f t="shared" si="8"/>
        <v>0</v>
      </c>
      <c r="AF12" s="28">
        <f t="shared" si="9"/>
        <v>79054.224800000011</v>
      </c>
    </row>
    <row r="13" spans="1:32" ht="15" customHeight="1" x14ac:dyDescent="0.3">
      <c r="A13" s="73" t="s">
        <v>66</v>
      </c>
      <c r="B13" s="73"/>
      <c r="C13" s="73"/>
      <c r="D13" s="25"/>
      <c r="E13" s="25">
        <f t="shared" ref="E13:AF13" si="10">SUM(E7:E12)</f>
        <v>44409.953099999999</v>
      </c>
      <c r="F13" s="25">
        <f t="shared" si="10"/>
        <v>0</v>
      </c>
      <c r="G13" s="25">
        <f t="shared" si="10"/>
        <v>44409.953099999999</v>
      </c>
      <c r="H13" s="25">
        <f t="shared" si="10"/>
        <v>12736.7742</v>
      </c>
      <c r="I13" s="25">
        <f t="shared" si="10"/>
        <v>0</v>
      </c>
      <c r="J13" s="25">
        <f t="shared" si="10"/>
        <v>12736.7742</v>
      </c>
      <c r="K13" s="25">
        <f t="shared" si="10"/>
        <v>6286.4930999999997</v>
      </c>
      <c r="L13" s="25">
        <f t="shared" si="10"/>
        <v>0</v>
      </c>
      <c r="M13" s="25">
        <f t="shared" si="10"/>
        <v>6286.4930999999997</v>
      </c>
      <c r="N13" s="25">
        <f t="shared" si="10"/>
        <v>63433.220400000006</v>
      </c>
      <c r="O13" s="25">
        <f t="shared" si="10"/>
        <v>0</v>
      </c>
      <c r="P13" s="25">
        <f t="shared" si="10"/>
        <v>63433.220400000006</v>
      </c>
      <c r="Q13" s="73" t="s">
        <v>66</v>
      </c>
      <c r="R13" s="73"/>
      <c r="S13" s="73"/>
      <c r="T13" s="25">
        <f t="shared" si="10"/>
        <v>0</v>
      </c>
      <c r="U13" s="25">
        <f t="shared" si="10"/>
        <v>528565.52220000012</v>
      </c>
      <c r="V13" s="25">
        <f t="shared" si="10"/>
        <v>0</v>
      </c>
      <c r="W13" s="25">
        <f t="shared" si="10"/>
        <v>528565.52220000012</v>
      </c>
      <c r="X13" s="25">
        <f t="shared" si="10"/>
        <v>151592.59039999999</v>
      </c>
      <c r="Y13" s="25">
        <f t="shared" si="10"/>
        <v>0</v>
      </c>
      <c r="Z13" s="25">
        <f t="shared" si="10"/>
        <v>151592.59039999999</v>
      </c>
      <c r="AA13" s="25">
        <f t="shared" si="10"/>
        <v>74784.829700000002</v>
      </c>
      <c r="AB13" s="25">
        <f t="shared" si="10"/>
        <v>0</v>
      </c>
      <c r="AC13" s="25">
        <f t="shared" si="10"/>
        <v>74784.829700000002</v>
      </c>
      <c r="AD13" s="25">
        <f t="shared" si="10"/>
        <v>754942.9423</v>
      </c>
      <c r="AE13" s="25">
        <f t="shared" si="10"/>
        <v>0</v>
      </c>
      <c r="AF13" s="29">
        <f t="shared" si="10"/>
        <v>754942.9423</v>
      </c>
    </row>
    <row r="14" spans="1:32" ht="15" customHeight="1" x14ac:dyDescent="0.25">
      <c r="A14" s="26" t="s">
        <v>67</v>
      </c>
      <c r="B14" s="26" t="s">
        <v>55</v>
      </c>
      <c r="C14" s="26" t="s">
        <v>55</v>
      </c>
      <c r="D14" s="28" t="s">
        <v>68</v>
      </c>
      <c r="E14" s="28">
        <v>2956.2440999999999</v>
      </c>
      <c r="F14" s="28">
        <v>0</v>
      </c>
      <c r="G14" s="28">
        <f>E14-F14</f>
        <v>2956.2440999999999</v>
      </c>
      <c r="H14" s="28">
        <v>847.85080000000005</v>
      </c>
      <c r="I14" s="28">
        <v>0</v>
      </c>
      <c r="J14" s="28">
        <f>H14-I14</f>
        <v>847.85080000000005</v>
      </c>
      <c r="K14" s="28">
        <v>380.9366</v>
      </c>
      <c r="L14" s="28">
        <v>0</v>
      </c>
      <c r="M14" s="28">
        <f>K14-L14</f>
        <v>380.9366</v>
      </c>
      <c r="N14" s="28">
        <f>E14+H14+K14</f>
        <v>4185.0315000000001</v>
      </c>
      <c r="O14" s="28">
        <f>F14+I14+L14</f>
        <v>0</v>
      </c>
      <c r="P14" s="28">
        <f>N14-O14</f>
        <v>4185.0315000000001</v>
      </c>
      <c r="Q14" s="26" t="s">
        <v>67</v>
      </c>
      <c r="R14" s="26" t="s">
        <v>55</v>
      </c>
      <c r="S14" s="26" t="s">
        <v>55</v>
      </c>
      <c r="T14" s="28" t="s">
        <v>68</v>
      </c>
      <c r="U14" s="28">
        <v>35185.100200000001</v>
      </c>
      <c r="V14" s="28">
        <f>F14+'[5]February 2031'!V14</f>
        <v>0</v>
      </c>
      <c r="W14" s="28">
        <f>U14-V14</f>
        <v>35185.100200000001</v>
      </c>
      <c r="X14" s="28">
        <v>10091.086600000001</v>
      </c>
      <c r="Y14" s="28">
        <f>I14+'[5]February 2031'!Y14</f>
        <v>0</v>
      </c>
      <c r="Z14" s="28">
        <f>X14-Y14</f>
        <v>10091.086600000001</v>
      </c>
      <c r="AA14" s="28">
        <v>4527.7651999999998</v>
      </c>
      <c r="AB14" s="28">
        <f>L14+'[5]February 2031'!AB14</f>
        <v>0</v>
      </c>
      <c r="AC14" s="28">
        <f>AA14-AB14</f>
        <v>4527.7651999999998</v>
      </c>
      <c r="AD14" s="28">
        <f>U14+X14+AA14</f>
        <v>49803.952000000005</v>
      </c>
      <c r="AE14" s="28">
        <f>V14+Y14+AB14</f>
        <v>0</v>
      </c>
      <c r="AF14" s="28">
        <f>AD14-AE14</f>
        <v>49803.952000000005</v>
      </c>
    </row>
    <row r="15" spans="1:32" ht="15" customHeight="1" x14ac:dyDescent="0.3">
      <c r="A15" s="73" t="s">
        <v>69</v>
      </c>
      <c r="B15" s="73"/>
      <c r="C15" s="73"/>
      <c r="D15" s="25"/>
      <c r="E15" s="25">
        <f t="shared" ref="E15:AF15" si="11">SUM(E14:E14)</f>
        <v>2956.2440999999999</v>
      </c>
      <c r="F15" s="25">
        <f t="shared" si="11"/>
        <v>0</v>
      </c>
      <c r="G15" s="25">
        <f t="shared" si="11"/>
        <v>2956.2440999999999</v>
      </c>
      <c r="H15" s="25">
        <f t="shared" si="11"/>
        <v>847.85080000000005</v>
      </c>
      <c r="I15" s="25">
        <f t="shared" si="11"/>
        <v>0</v>
      </c>
      <c r="J15" s="25">
        <f t="shared" si="11"/>
        <v>847.85080000000005</v>
      </c>
      <c r="K15" s="25">
        <f t="shared" si="11"/>
        <v>380.9366</v>
      </c>
      <c r="L15" s="25">
        <f t="shared" si="11"/>
        <v>0</v>
      </c>
      <c r="M15" s="25">
        <f t="shared" si="11"/>
        <v>380.9366</v>
      </c>
      <c r="N15" s="25">
        <f t="shared" si="11"/>
        <v>4185.0315000000001</v>
      </c>
      <c r="O15" s="25">
        <f t="shared" si="11"/>
        <v>0</v>
      </c>
      <c r="P15" s="25">
        <f t="shared" si="11"/>
        <v>4185.0315000000001</v>
      </c>
      <c r="Q15" s="73" t="s">
        <v>69</v>
      </c>
      <c r="R15" s="73"/>
      <c r="S15" s="73"/>
      <c r="T15" s="25">
        <f t="shared" si="11"/>
        <v>0</v>
      </c>
      <c r="U15" s="25">
        <f t="shared" si="11"/>
        <v>35185.100200000001</v>
      </c>
      <c r="V15" s="25">
        <f t="shared" si="11"/>
        <v>0</v>
      </c>
      <c r="W15" s="25">
        <f t="shared" si="11"/>
        <v>35185.100200000001</v>
      </c>
      <c r="X15" s="25">
        <f t="shared" si="11"/>
        <v>10091.086600000001</v>
      </c>
      <c r="Y15" s="25">
        <f t="shared" si="11"/>
        <v>0</v>
      </c>
      <c r="Z15" s="25">
        <f t="shared" si="11"/>
        <v>10091.086600000001</v>
      </c>
      <c r="AA15" s="25">
        <f t="shared" si="11"/>
        <v>4527.7651999999998</v>
      </c>
      <c r="AB15" s="25">
        <f t="shared" si="11"/>
        <v>0</v>
      </c>
      <c r="AC15" s="25">
        <f t="shared" si="11"/>
        <v>4527.7651999999998</v>
      </c>
      <c r="AD15" s="25">
        <f t="shared" si="11"/>
        <v>49803.952000000005</v>
      </c>
      <c r="AE15" s="25">
        <f t="shared" si="11"/>
        <v>0</v>
      </c>
      <c r="AF15" s="29">
        <f t="shared" si="11"/>
        <v>49803.952000000005</v>
      </c>
    </row>
    <row r="16" spans="1:32" ht="15" customHeight="1" x14ac:dyDescent="0.25">
      <c r="A16" s="26" t="s">
        <v>70</v>
      </c>
      <c r="B16" s="26" t="s">
        <v>55</v>
      </c>
      <c r="C16" s="26" t="s">
        <v>55</v>
      </c>
      <c r="D16" s="28" t="s">
        <v>71</v>
      </c>
      <c r="E16" s="28">
        <v>2779.27</v>
      </c>
      <c r="F16" s="28">
        <v>0</v>
      </c>
      <c r="G16" s="28">
        <f>E16-F16</f>
        <v>2779.27</v>
      </c>
      <c r="H16" s="28">
        <v>533.61990000000003</v>
      </c>
      <c r="I16" s="28">
        <v>0</v>
      </c>
      <c r="J16" s="28">
        <f>H16-I16</f>
        <v>533.61990000000003</v>
      </c>
      <c r="K16" s="28">
        <v>354.39049999999997</v>
      </c>
      <c r="L16" s="28">
        <v>0</v>
      </c>
      <c r="M16" s="28">
        <f>K16-L16</f>
        <v>354.39049999999997</v>
      </c>
      <c r="N16" s="28">
        <f t="shared" ref="N16:O18" si="12">E16+H16+K16</f>
        <v>3667.2804000000001</v>
      </c>
      <c r="O16" s="28">
        <f t="shared" si="12"/>
        <v>0</v>
      </c>
      <c r="P16" s="28">
        <f>N16-O16</f>
        <v>3667.2804000000001</v>
      </c>
      <c r="Q16" s="26" t="s">
        <v>70</v>
      </c>
      <c r="R16" s="26" t="s">
        <v>55</v>
      </c>
      <c r="S16" s="26" t="s">
        <v>55</v>
      </c>
      <c r="T16" s="28" t="s">
        <v>71</v>
      </c>
      <c r="U16" s="28">
        <v>33351.24</v>
      </c>
      <c r="V16" s="28">
        <f>F16+'[5]February 2031'!V16</f>
        <v>0</v>
      </c>
      <c r="W16" s="28">
        <f>U16-V16</f>
        <v>33351.24</v>
      </c>
      <c r="X16" s="28">
        <v>6403.4387999999999</v>
      </c>
      <c r="Y16" s="28">
        <f>I16+'[5]February 2031'!Y16</f>
        <v>0</v>
      </c>
      <c r="Z16" s="28">
        <f>X16-Y16</f>
        <v>6403.4387999999999</v>
      </c>
      <c r="AA16" s="28">
        <v>4252.6859999999997</v>
      </c>
      <c r="AB16" s="28">
        <f>L16+'[5]February 2031'!AB16</f>
        <v>0</v>
      </c>
      <c r="AC16" s="28">
        <f>AA16-AB16</f>
        <v>4252.6859999999997</v>
      </c>
      <c r="AD16" s="28">
        <f t="shared" ref="AD16:AE18" si="13">U16+X16+AA16</f>
        <v>44007.364799999996</v>
      </c>
      <c r="AE16" s="28">
        <f t="shared" si="13"/>
        <v>0</v>
      </c>
      <c r="AF16" s="28">
        <f>AD16-AE16</f>
        <v>44007.364799999996</v>
      </c>
    </row>
    <row r="17" spans="1:32" ht="15" customHeight="1" x14ac:dyDescent="0.25">
      <c r="A17" s="26" t="s">
        <v>72</v>
      </c>
      <c r="B17" s="26" t="s">
        <v>55</v>
      </c>
      <c r="C17" s="26" t="s">
        <v>55</v>
      </c>
      <c r="D17" s="28" t="s">
        <v>71</v>
      </c>
      <c r="E17" s="28">
        <v>3210.4589999999998</v>
      </c>
      <c r="F17" s="28">
        <v>0</v>
      </c>
      <c r="G17" s="28">
        <f>E17-F17</f>
        <v>3210.4589999999998</v>
      </c>
      <c r="H17" s="28">
        <v>616.40809999999999</v>
      </c>
      <c r="I17" s="28">
        <v>0</v>
      </c>
      <c r="J17" s="28">
        <f>H17-I17</f>
        <v>616.40809999999999</v>
      </c>
      <c r="K17" s="28">
        <v>419.06880000000001</v>
      </c>
      <c r="L17" s="28">
        <v>0</v>
      </c>
      <c r="M17" s="28">
        <f>K17-L17</f>
        <v>419.06880000000001</v>
      </c>
      <c r="N17" s="28">
        <f t="shared" si="12"/>
        <v>4245.9359000000004</v>
      </c>
      <c r="O17" s="28">
        <f t="shared" si="12"/>
        <v>0</v>
      </c>
      <c r="P17" s="28">
        <f>N17-O17</f>
        <v>4245.9359000000004</v>
      </c>
      <c r="Q17" s="26" t="s">
        <v>72</v>
      </c>
      <c r="R17" s="26" t="s">
        <v>55</v>
      </c>
      <c r="S17" s="26" t="s">
        <v>55</v>
      </c>
      <c r="T17" s="28" t="s">
        <v>71</v>
      </c>
      <c r="U17" s="28">
        <v>38525.508000000002</v>
      </c>
      <c r="V17" s="28">
        <f>F17+'[5]February 2031'!V17</f>
        <v>0</v>
      </c>
      <c r="W17" s="28">
        <f>U17-V17</f>
        <v>38525.508000000002</v>
      </c>
      <c r="X17" s="28">
        <v>7396.8972000000003</v>
      </c>
      <c r="Y17" s="28">
        <f>I17+'[5]February 2031'!Y17</f>
        <v>0</v>
      </c>
      <c r="Z17" s="28">
        <f>X17-Y17</f>
        <v>7396.8972000000003</v>
      </c>
      <c r="AA17" s="28">
        <v>5028.8256000000001</v>
      </c>
      <c r="AB17" s="28">
        <f>L17+'[5]February 2031'!AB17</f>
        <v>0</v>
      </c>
      <c r="AC17" s="28">
        <f>AA17-AB17</f>
        <v>5028.8256000000001</v>
      </c>
      <c r="AD17" s="28">
        <f t="shared" si="13"/>
        <v>50951.230800000005</v>
      </c>
      <c r="AE17" s="28">
        <f t="shared" si="13"/>
        <v>0</v>
      </c>
      <c r="AF17" s="28">
        <f>AD17-AE17</f>
        <v>50951.230800000005</v>
      </c>
    </row>
    <row r="18" spans="1:32" ht="15" customHeight="1" x14ac:dyDescent="0.25">
      <c r="A18" s="26" t="s">
        <v>73</v>
      </c>
      <c r="B18" s="26" t="s">
        <v>55</v>
      </c>
      <c r="C18" s="26" t="s">
        <v>55</v>
      </c>
      <c r="D18" s="28" t="s">
        <v>71</v>
      </c>
      <c r="E18" s="28">
        <v>3163.8208</v>
      </c>
      <c r="F18" s="28">
        <v>0</v>
      </c>
      <c r="G18" s="28">
        <f>E18-F18</f>
        <v>3163.8208</v>
      </c>
      <c r="H18" s="28">
        <v>607.45360000000005</v>
      </c>
      <c r="I18" s="28">
        <v>0</v>
      </c>
      <c r="J18" s="28">
        <f>H18-I18</f>
        <v>607.45360000000005</v>
      </c>
      <c r="K18" s="28">
        <v>412.07310000000001</v>
      </c>
      <c r="L18" s="28">
        <v>0</v>
      </c>
      <c r="M18" s="28">
        <f>K18-L18</f>
        <v>412.07310000000001</v>
      </c>
      <c r="N18" s="28">
        <f t="shared" si="12"/>
        <v>4183.3474999999999</v>
      </c>
      <c r="O18" s="28">
        <f t="shared" si="12"/>
        <v>0</v>
      </c>
      <c r="P18" s="28">
        <f>N18-O18</f>
        <v>4183.3474999999999</v>
      </c>
      <c r="Q18" s="26" t="s">
        <v>73</v>
      </c>
      <c r="R18" s="26" t="s">
        <v>55</v>
      </c>
      <c r="S18" s="26" t="s">
        <v>55</v>
      </c>
      <c r="T18" s="28" t="s">
        <v>71</v>
      </c>
      <c r="U18" s="28">
        <v>37965.849600000001</v>
      </c>
      <c r="V18" s="28">
        <f>F18+'[5]February 2031'!V18</f>
        <v>0</v>
      </c>
      <c r="W18" s="28">
        <f>U18-V18</f>
        <v>37965.849600000001</v>
      </c>
      <c r="X18" s="28">
        <v>7289.4431999999997</v>
      </c>
      <c r="Y18" s="28">
        <f>I18+'[5]February 2031'!Y18</f>
        <v>0</v>
      </c>
      <c r="Z18" s="28">
        <f>X18-Y18</f>
        <v>7289.4431999999997</v>
      </c>
      <c r="AA18" s="28">
        <v>4944.8771999999999</v>
      </c>
      <c r="AB18" s="28">
        <f>L18+'[5]February 2031'!AB18</f>
        <v>0</v>
      </c>
      <c r="AC18" s="28">
        <f>AA18-AB18</f>
        <v>4944.8771999999999</v>
      </c>
      <c r="AD18" s="28">
        <f t="shared" si="13"/>
        <v>50200.170000000006</v>
      </c>
      <c r="AE18" s="28">
        <f t="shared" si="13"/>
        <v>0</v>
      </c>
      <c r="AF18" s="28">
        <f>AD18-AE18</f>
        <v>50200.170000000006</v>
      </c>
    </row>
    <row r="19" spans="1:32" ht="15" customHeight="1" x14ac:dyDescent="0.3">
      <c r="A19" s="73" t="s">
        <v>74</v>
      </c>
      <c r="B19" s="73"/>
      <c r="C19" s="73"/>
      <c r="D19" s="25"/>
      <c r="E19" s="25">
        <f t="shared" ref="E19:AF19" si="14">SUM(E16:E18)</f>
        <v>9153.5497999999989</v>
      </c>
      <c r="F19" s="25">
        <f t="shared" si="14"/>
        <v>0</v>
      </c>
      <c r="G19" s="25">
        <f t="shared" si="14"/>
        <v>9153.5497999999989</v>
      </c>
      <c r="H19" s="25">
        <f t="shared" si="14"/>
        <v>1757.4816000000001</v>
      </c>
      <c r="I19" s="25">
        <f t="shared" si="14"/>
        <v>0</v>
      </c>
      <c r="J19" s="25">
        <f t="shared" si="14"/>
        <v>1757.4816000000001</v>
      </c>
      <c r="K19" s="25">
        <f t="shared" si="14"/>
        <v>1185.5324000000001</v>
      </c>
      <c r="L19" s="25">
        <f t="shared" si="14"/>
        <v>0</v>
      </c>
      <c r="M19" s="25">
        <f t="shared" si="14"/>
        <v>1185.5324000000001</v>
      </c>
      <c r="N19" s="25">
        <f t="shared" si="14"/>
        <v>12096.5638</v>
      </c>
      <c r="O19" s="25">
        <f t="shared" si="14"/>
        <v>0</v>
      </c>
      <c r="P19" s="25">
        <f t="shared" si="14"/>
        <v>12096.5638</v>
      </c>
      <c r="Q19" s="73" t="s">
        <v>74</v>
      </c>
      <c r="R19" s="73"/>
      <c r="S19" s="73"/>
      <c r="T19" s="25">
        <f t="shared" si="14"/>
        <v>0</v>
      </c>
      <c r="U19" s="25">
        <f t="shared" si="14"/>
        <v>109842.59759999999</v>
      </c>
      <c r="V19" s="25">
        <f t="shared" si="14"/>
        <v>0</v>
      </c>
      <c r="W19" s="25">
        <f t="shared" si="14"/>
        <v>109842.59759999999</v>
      </c>
      <c r="X19" s="25">
        <f t="shared" si="14"/>
        <v>21089.779199999997</v>
      </c>
      <c r="Y19" s="25">
        <f t="shared" si="14"/>
        <v>0</v>
      </c>
      <c r="Z19" s="25">
        <f t="shared" si="14"/>
        <v>21089.779199999997</v>
      </c>
      <c r="AA19" s="25">
        <f t="shared" si="14"/>
        <v>14226.388800000001</v>
      </c>
      <c r="AB19" s="25">
        <f t="shared" si="14"/>
        <v>0</v>
      </c>
      <c r="AC19" s="25">
        <f t="shared" si="14"/>
        <v>14226.388800000001</v>
      </c>
      <c r="AD19" s="25">
        <f t="shared" si="14"/>
        <v>145158.76560000001</v>
      </c>
      <c r="AE19" s="25">
        <f t="shared" si="14"/>
        <v>0</v>
      </c>
      <c r="AF19" s="29">
        <f t="shared" si="14"/>
        <v>145158.76560000001</v>
      </c>
    </row>
    <row r="20" spans="1:32" ht="15" customHeight="1" x14ac:dyDescent="0.25">
      <c r="A20" s="26" t="s">
        <v>75</v>
      </c>
      <c r="B20" s="26" t="s">
        <v>55</v>
      </c>
      <c r="C20" s="26" t="s">
        <v>55</v>
      </c>
      <c r="D20" s="28" t="s">
        <v>76</v>
      </c>
      <c r="E20" s="28">
        <v>2740.1725999999999</v>
      </c>
      <c r="F20" s="28">
        <v>0</v>
      </c>
      <c r="G20" s="28">
        <f>E20-F20</f>
        <v>2740.1725999999999</v>
      </c>
      <c r="H20" s="28">
        <v>526.11320000000001</v>
      </c>
      <c r="I20" s="28">
        <v>0</v>
      </c>
      <c r="J20" s="28">
        <f>H20-I20</f>
        <v>526.11320000000001</v>
      </c>
      <c r="K20" s="28">
        <v>348.52589999999998</v>
      </c>
      <c r="L20" s="28">
        <v>0</v>
      </c>
      <c r="M20" s="28">
        <f>K20-L20</f>
        <v>348.52589999999998</v>
      </c>
      <c r="N20" s="28">
        <f>E20+H20+K20</f>
        <v>3614.8116999999997</v>
      </c>
      <c r="O20" s="28">
        <f>F20+I20+L20</f>
        <v>0</v>
      </c>
      <c r="P20" s="28">
        <f>N20-O20</f>
        <v>3614.8116999999997</v>
      </c>
      <c r="Q20" s="26" t="s">
        <v>75</v>
      </c>
      <c r="R20" s="26" t="s">
        <v>55</v>
      </c>
      <c r="S20" s="26" t="s">
        <v>55</v>
      </c>
      <c r="T20" s="28" t="s">
        <v>76</v>
      </c>
      <c r="U20" s="28">
        <v>32882.071199999998</v>
      </c>
      <c r="V20" s="28">
        <f>F20+'[5]February 2031'!V20</f>
        <v>0</v>
      </c>
      <c r="W20" s="28">
        <f>U20-V20</f>
        <v>32882.071199999998</v>
      </c>
      <c r="X20" s="28">
        <v>6313.3584000000001</v>
      </c>
      <c r="Y20" s="28">
        <f>I20+'[5]February 2031'!Y20</f>
        <v>0</v>
      </c>
      <c r="Z20" s="28">
        <f>X20-Y20</f>
        <v>6313.3584000000001</v>
      </c>
      <c r="AA20" s="28">
        <v>4182.3108000000002</v>
      </c>
      <c r="AB20" s="28">
        <f>L20+'[5]February 2031'!AB20</f>
        <v>0</v>
      </c>
      <c r="AC20" s="28">
        <f>AA20-AB20</f>
        <v>4182.3108000000002</v>
      </c>
      <c r="AD20" s="28">
        <f>U20+X20+AA20</f>
        <v>43377.740399999995</v>
      </c>
      <c r="AE20" s="28">
        <f>V20+Y20+AB20</f>
        <v>0</v>
      </c>
      <c r="AF20" s="28">
        <f>AD20-AE20</f>
        <v>43377.740399999995</v>
      </c>
    </row>
    <row r="21" spans="1:32" ht="15" customHeight="1" x14ac:dyDescent="0.3">
      <c r="A21" s="73" t="s">
        <v>77</v>
      </c>
      <c r="B21" s="73"/>
      <c r="C21" s="73"/>
      <c r="D21" s="25"/>
      <c r="E21" s="25">
        <f t="shared" ref="E21:AF21" si="15">SUM(E20:E20)</f>
        <v>2740.1725999999999</v>
      </c>
      <c r="F21" s="25">
        <f t="shared" si="15"/>
        <v>0</v>
      </c>
      <c r="G21" s="25">
        <f t="shared" si="15"/>
        <v>2740.1725999999999</v>
      </c>
      <c r="H21" s="25">
        <f t="shared" si="15"/>
        <v>526.11320000000001</v>
      </c>
      <c r="I21" s="25">
        <f t="shared" si="15"/>
        <v>0</v>
      </c>
      <c r="J21" s="25">
        <f t="shared" si="15"/>
        <v>526.11320000000001</v>
      </c>
      <c r="K21" s="25">
        <f t="shared" si="15"/>
        <v>348.52589999999998</v>
      </c>
      <c r="L21" s="25">
        <f t="shared" si="15"/>
        <v>0</v>
      </c>
      <c r="M21" s="25">
        <f t="shared" si="15"/>
        <v>348.52589999999998</v>
      </c>
      <c r="N21" s="25">
        <f t="shared" si="15"/>
        <v>3614.8116999999997</v>
      </c>
      <c r="O21" s="25">
        <f t="shared" si="15"/>
        <v>0</v>
      </c>
      <c r="P21" s="25">
        <f t="shared" si="15"/>
        <v>3614.8116999999997</v>
      </c>
      <c r="Q21" s="25">
        <f t="shared" si="15"/>
        <v>0</v>
      </c>
      <c r="R21" s="25">
        <f t="shared" si="15"/>
        <v>0</v>
      </c>
      <c r="S21" s="25">
        <f t="shared" si="15"/>
        <v>0</v>
      </c>
      <c r="T21" s="25">
        <f t="shared" si="15"/>
        <v>0</v>
      </c>
      <c r="U21" s="25">
        <f t="shared" si="15"/>
        <v>32882.071199999998</v>
      </c>
      <c r="V21" s="25">
        <f t="shared" si="15"/>
        <v>0</v>
      </c>
      <c r="W21" s="25">
        <f t="shared" si="15"/>
        <v>32882.071199999998</v>
      </c>
      <c r="X21" s="25">
        <f t="shared" si="15"/>
        <v>6313.3584000000001</v>
      </c>
      <c r="Y21" s="25">
        <f t="shared" si="15"/>
        <v>0</v>
      </c>
      <c r="Z21" s="25">
        <f t="shared" si="15"/>
        <v>6313.3584000000001</v>
      </c>
      <c r="AA21" s="25">
        <f t="shared" si="15"/>
        <v>4182.3108000000002</v>
      </c>
      <c r="AB21" s="25">
        <f t="shared" si="15"/>
        <v>0</v>
      </c>
      <c r="AC21" s="25">
        <f t="shared" si="15"/>
        <v>4182.3108000000002</v>
      </c>
      <c r="AD21" s="25">
        <f t="shared" si="15"/>
        <v>43377.740399999995</v>
      </c>
      <c r="AE21" s="25">
        <f t="shared" si="15"/>
        <v>0</v>
      </c>
      <c r="AF21" s="29">
        <f t="shared" si="15"/>
        <v>43377.740399999995</v>
      </c>
    </row>
    <row r="22" spans="1:32" ht="15" customHeight="1" x14ac:dyDescent="0.3">
      <c r="A22" s="73" t="s">
        <v>50</v>
      </c>
      <c r="B22" s="73"/>
      <c r="C22" s="73"/>
      <c r="D22" s="25"/>
      <c r="E22" s="25">
        <f t="shared" ref="E22:AF22" si="16">SUM(E7:E21)/2</f>
        <v>59259.919600000001</v>
      </c>
      <c r="F22" s="25">
        <f t="shared" si="16"/>
        <v>0</v>
      </c>
      <c r="G22" s="25">
        <f t="shared" si="16"/>
        <v>59259.919600000001</v>
      </c>
      <c r="H22" s="25">
        <f t="shared" si="16"/>
        <v>15868.219800000001</v>
      </c>
      <c r="I22" s="25">
        <f t="shared" si="16"/>
        <v>0</v>
      </c>
      <c r="J22" s="25">
        <f t="shared" si="16"/>
        <v>15868.219800000001</v>
      </c>
      <c r="K22" s="25">
        <f t="shared" si="16"/>
        <v>8201.4879999999994</v>
      </c>
      <c r="L22" s="25">
        <f t="shared" si="16"/>
        <v>0</v>
      </c>
      <c r="M22" s="25">
        <f t="shared" si="16"/>
        <v>8201.4879999999994</v>
      </c>
      <c r="N22" s="25">
        <f t="shared" si="16"/>
        <v>83329.627399999998</v>
      </c>
      <c r="O22" s="25">
        <f t="shared" si="16"/>
        <v>0</v>
      </c>
      <c r="P22" s="25">
        <f t="shared" si="16"/>
        <v>83329.627399999998</v>
      </c>
      <c r="Q22" s="25">
        <f t="shared" si="16"/>
        <v>0</v>
      </c>
      <c r="R22" s="25">
        <f t="shared" si="16"/>
        <v>0</v>
      </c>
      <c r="S22" s="25">
        <f t="shared" si="16"/>
        <v>0</v>
      </c>
      <c r="T22" s="25">
        <f t="shared" si="16"/>
        <v>0</v>
      </c>
      <c r="U22" s="25">
        <f t="shared" si="16"/>
        <v>706475.29119999998</v>
      </c>
      <c r="V22" s="25">
        <f t="shared" si="16"/>
        <v>0</v>
      </c>
      <c r="W22" s="25">
        <f t="shared" si="16"/>
        <v>706475.29119999998</v>
      </c>
      <c r="X22" s="25">
        <f t="shared" si="16"/>
        <v>189086.81459999998</v>
      </c>
      <c r="Y22" s="25">
        <f t="shared" si="16"/>
        <v>0</v>
      </c>
      <c r="Z22" s="25">
        <f t="shared" si="16"/>
        <v>189086.81459999998</v>
      </c>
      <c r="AA22" s="25">
        <f t="shared" si="16"/>
        <v>97721.294499999989</v>
      </c>
      <c r="AB22" s="25">
        <f t="shared" si="16"/>
        <v>0</v>
      </c>
      <c r="AC22" s="25">
        <f t="shared" si="16"/>
        <v>97721.294499999989</v>
      </c>
      <c r="AD22" s="25">
        <f t="shared" si="16"/>
        <v>993283.4003000001</v>
      </c>
      <c r="AE22" s="25">
        <f t="shared" si="16"/>
        <v>0</v>
      </c>
      <c r="AF22" s="29">
        <f t="shared" si="16"/>
        <v>993283.4003000001</v>
      </c>
    </row>
    <row r="23" spans="1:32" ht="15" customHeight="1" x14ac:dyDescent="0.25"/>
    <row r="24" spans="1:32" ht="15" customHeight="1" x14ac:dyDescent="0.25"/>
    <row r="25" spans="1:32" ht="15" customHeight="1" x14ac:dyDescent="0.25"/>
    <row r="26" spans="1:32" ht="15" customHeight="1" x14ac:dyDescent="0.25"/>
    <row r="27" spans="1:32" ht="15" customHeight="1" x14ac:dyDescent="0.25"/>
    <row r="28" spans="1:32" ht="15" customHeight="1" x14ac:dyDescent="0.25"/>
    <row r="29" spans="1:32" ht="15" customHeight="1" x14ac:dyDescent="0.25"/>
    <row r="30" spans="1:32" ht="15" customHeight="1" x14ac:dyDescent="0.25"/>
    <row r="31" spans="1:32" ht="15" customHeight="1" x14ac:dyDescent="0.25"/>
    <row r="32" spans="1: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sheetData>
  <mergeCells count="26">
    <mergeCell ref="A22:C22"/>
    <mergeCell ref="Q13:S13"/>
    <mergeCell ref="Q15:S15"/>
    <mergeCell ref="Q19:S19"/>
    <mergeCell ref="AA5:AC5"/>
    <mergeCell ref="A13:C13"/>
    <mergeCell ref="A15:C15"/>
    <mergeCell ref="A19:C19"/>
    <mergeCell ref="A21:C21"/>
    <mergeCell ref="Q5:Q6"/>
    <mergeCell ref="A1:AF1"/>
    <mergeCell ref="B3:E3"/>
    <mergeCell ref="A5:A6"/>
    <mergeCell ref="B5:B6"/>
    <mergeCell ref="C5:C6"/>
    <mergeCell ref="D5:D6"/>
    <mergeCell ref="E5:G5"/>
    <mergeCell ref="H5:J5"/>
    <mergeCell ref="K5:M5"/>
    <mergeCell ref="N5:P5"/>
    <mergeCell ref="AD5:AF5"/>
    <mergeCell ref="R5:R6"/>
    <mergeCell ref="S5:S6"/>
    <mergeCell ref="T5:T6"/>
    <mergeCell ref="U5:W5"/>
    <mergeCell ref="X5:Z5"/>
  </mergeCells>
  <pageMargins left="0.75" right="0.75" top="1" bottom="1" header="0.5" footer="0.5"/>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AJ489"/>
  <sheetViews>
    <sheetView workbookViewId="0">
      <selection activeCell="AN28" sqref="AN28"/>
    </sheetView>
  </sheetViews>
  <sheetFormatPr defaultColWidth="9.1796875" defaultRowHeight="12.75" customHeight="1" x14ac:dyDescent="0.25"/>
  <cols>
    <col min="1" max="4" width="12.7265625" customWidth="1"/>
    <col min="5" max="29" width="12.7265625" hidden="1" customWidth="1"/>
    <col min="30" max="30" width="12.7265625" customWidth="1"/>
    <col min="31" max="32" width="12.7265625" hidden="1" customWidth="1"/>
  </cols>
  <sheetData>
    <row r="1" spans="1:36" ht="15" customHeight="1" x14ac:dyDescent="0.25"/>
    <row r="2" spans="1:36" ht="15" customHeight="1" x14ac:dyDescent="0.3">
      <c r="A2" s="2" t="s">
        <v>41</v>
      </c>
      <c r="B2" s="76" t="s">
        <v>42</v>
      </c>
      <c r="C2" s="79"/>
      <c r="D2" s="79"/>
      <c r="E2" s="79"/>
      <c r="AD2" s="33" t="s">
        <v>82</v>
      </c>
      <c r="AE2" s="33"/>
      <c r="AF2" s="33"/>
      <c r="AG2" s="33" t="s">
        <v>83</v>
      </c>
      <c r="AH2" s="33" t="s">
        <v>84</v>
      </c>
      <c r="AI2" s="33" t="s">
        <v>85</v>
      </c>
      <c r="AJ2" s="33" t="s">
        <v>86</v>
      </c>
    </row>
    <row r="3" spans="1:36" ht="5.15" customHeight="1" x14ac:dyDescent="0.25"/>
    <row r="4" spans="1:36" ht="15" customHeight="1" x14ac:dyDescent="0.3">
      <c r="A4" s="77" t="s">
        <v>43</v>
      </c>
      <c r="B4" s="77" t="s">
        <v>44</v>
      </c>
      <c r="C4" s="77" t="s">
        <v>45</v>
      </c>
      <c r="D4" s="77" t="s">
        <v>46</v>
      </c>
      <c r="E4" s="77" t="s">
        <v>47</v>
      </c>
      <c r="F4" s="77"/>
      <c r="G4" s="77"/>
      <c r="H4" s="77" t="s">
        <v>48</v>
      </c>
      <c r="I4" s="77"/>
      <c r="J4" s="77"/>
      <c r="K4" s="77" t="s">
        <v>49</v>
      </c>
      <c r="L4" s="77"/>
      <c r="M4" s="77"/>
      <c r="N4" s="77" t="s">
        <v>50</v>
      </c>
      <c r="O4" s="77"/>
      <c r="P4" s="77"/>
      <c r="Q4" s="77" t="s">
        <v>43</v>
      </c>
      <c r="R4" s="77" t="s">
        <v>44</v>
      </c>
      <c r="S4" s="77" t="s">
        <v>45</v>
      </c>
      <c r="T4" s="77" t="s">
        <v>46</v>
      </c>
      <c r="U4" s="77" t="s">
        <v>47</v>
      </c>
      <c r="V4" s="77"/>
      <c r="W4" s="77"/>
      <c r="X4" s="77" t="s">
        <v>48</v>
      </c>
      <c r="Y4" s="77"/>
      <c r="Z4" s="77"/>
      <c r="AA4" s="77" t="s">
        <v>49</v>
      </c>
      <c r="AB4" s="77"/>
      <c r="AC4" s="77"/>
      <c r="AD4" s="78">
        <v>46447</v>
      </c>
      <c r="AE4" s="77"/>
      <c r="AF4" s="77"/>
      <c r="AG4" s="34">
        <v>46813</v>
      </c>
      <c r="AH4" s="34">
        <v>47178</v>
      </c>
      <c r="AI4" s="34">
        <v>47543</v>
      </c>
      <c r="AJ4" s="34">
        <v>47908</v>
      </c>
    </row>
    <row r="5" spans="1:36" ht="15" customHeight="1" x14ac:dyDescent="0.25">
      <c r="A5" s="77"/>
      <c r="B5" s="77"/>
      <c r="C5" s="77"/>
      <c r="D5" s="77"/>
      <c r="E5" s="1" t="s">
        <v>51</v>
      </c>
      <c r="F5" s="1" t="s">
        <v>52</v>
      </c>
      <c r="G5" s="1" t="s">
        <v>53</v>
      </c>
      <c r="H5" s="1" t="s">
        <v>51</v>
      </c>
      <c r="I5" s="1" t="s">
        <v>52</v>
      </c>
      <c r="J5" s="1" t="s">
        <v>53</v>
      </c>
      <c r="K5" s="1" t="s">
        <v>51</v>
      </c>
      <c r="L5" s="1" t="s">
        <v>52</v>
      </c>
      <c r="M5" s="1" t="s">
        <v>53</v>
      </c>
      <c r="N5" s="1" t="s">
        <v>51</v>
      </c>
      <c r="O5" s="1" t="s">
        <v>52</v>
      </c>
      <c r="P5" s="1" t="s">
        <v>53</v>
      </c>
      <c r="Q5" s="77"/>
      <c r="R5" s="77"/>
      <c r="S5" s="77"/>
      <c r="T5" s="77"/>
      <c r="U5" s="1" t="s">
        <v>51</v>
      </c>
      <c r="V5" s="1" t="s">
        <v>52</v>
      </c>
      <c r="W5" s="1" t="s">
        <v>53</v>
      </c>
      <c r="X5" s="1" t="s">
        <v>51</v>
      </c>
      <c r="Y5" s="1" t="s">
        <v>52</v>
      </c>
      <c r="Z5" s="1" t="s">
        <v>53</v>
      </c>
      <c r="AA5" s="1" t="s">
        <v>51</v>
      </c>
      <c r="AB5" s="1" t="s">
        <v>52</v>
      </c>
      <c r="AC5" s="1" t="s">
        <v>53</v>
      </c>
      <c r="AD5" s="1" t="s">
        <v>51</v>
      </c>
      <c r="AE5" s="1" t="s">
        <v>52</v>
      </c>
      <c r="AF5" s="1" t="s">
        <v>53</v>
      </c>
      <c r="AG5" s="1" t="s">
        <v>51</v>
      </c>
      <c r="AH5" s="1" t="s">
        <v>51</v>
      </c>
      <c r="AI5" s="1" t="s">
        <v>51</v>
      </c>
      <c r="AJ5" s="1" t="s">
        <v>51</v>
      </c>
    </row>
    <row r="6" spans="1:36" ht="15" customHeight="1" x14ac:dyDescent="0.25">
      <c r="A6" s="26" t="s">
        <v>54</v>
      </c>
      <c r="B6" s="26" t="s">
        <v>55</v>
      </c>
      <c r="C6" s="26" t="s">
        <v>55</v>
      </c>
      <c r="D6" s="4" t="s">
        <v>56</v>
      </c>
      <c r="E6" s="4">
        <v>3750.8798999999999</v>
      </c>
      <c r="F6" s="4">
        <v>0</v>
      </c>
      <c r="G6" s="4">
        <f t="shared" ref="G6:G11" si="0">E6-F6</f>
        <v>3750.8798999999999</v>
      </c>
      <c r="H6" s="4">
        <v>1075.7523000000001</v>
      </c>
      <c r="I6" s="4">
        <v>0</v>
      </c>
      <c r="J6" s="4">
        <f t="shared" ref="J6:J11" si="1">H6-I6</f>
        <v>1075.7523000000001</v>
      </c>
      <c r="K6" s="4">
        <v>500.13200000000001</v>
      </c>
      <c r="L6" s="4">
        <v>0</v>
      </c>
      <c r="M6" s="4">
        <f t="shared" ref="M6:M11" si="2">K6-L6</f>
        <v>500.13200000000001</v>
      </c>
      <c r="N6" s="4">
        <f t="shared" ref="N6:O11" si="3">E6+H6+K6</f>
        <v>5326.7641999999996</v>
      </c>
      <c r="O6" s="4">
        <f t="shared" si="3"/>
        <v>0</v>
      </c>
      <c r="P6" s="4">
        <f t="shared" ref="P6:P11" si="4">N6-O6</f>
        <v>5326.7641999999996</v>
      </c>
      <c r="Q6" s="4" t="s">
        <v>87</v>
      </c>
      <c r="R6" s="4" t="s">
        <v>55</v>
      </c>
      <c r="S6" s="4" t="s">
        <v>55</v>
      </c>
      <c r="T6" s="4" t="s">
        <v>56</v>
      </c>
      <c r="U6" s="4">
        <v>44642.825799999999</v>
      </c>
      <c r="V6" s="4" t="e">
        <f>F6+#REF!</f>
        <v>#REF!</v>
      </c>
      <c r="W6" s="4" t="e">
        <f t="shared" ref="W6:W11" si="5">U6-V6</f>
        <v>#REF!</v>
      </c>
      <c r="X6" s="4">
        <v>12803.562099999999</v>
      </c>
      <c r="Y6" s="4" t="e">
        <f>I6+#REF!</f>
        <v>#REF!</v>
      </c>
      <c r="Z6" s="4" t="e">
        <f t="shared" ref="Z6:Z11" si="6">X6-Y6</f>
        <v>#REF!</v>
      </c>
      <c r="AA6" s="4">
        <v>5946.424</v>
      </c>
      <c r="AB6" s="4" t="e">
        <f>L6+#REF!</f>
        <v>#REF!</v>
      </c>
      <c r="AC6" s="4" t="e">
        <f t="shared" ref="AC6:AC11" si="7">AA6-AB6</f>
        <v>#REF!</v>
      </c>
      <c r="AD6" s="4">
        <f t="shared" ref="AD6:AE11" si="8">U6+X6+AA6</f>
        <v>63392.811900000001</v>
      </c>
      <c r="AE6" s="4" t="e">
        <f t="shared" si="8"/>
        <v>#REF!</v>
      </c>
      <c r="AF6" s="4" t="e">
        <f t="shared" ref="AF6:AF11" si="9">AD6-AE6</f>
        <v>#REF!</v>
      </c>
      <c r="AG6" s="4">
        <v>64675.666799999999</v>
      </c>
      <c r="AH6" s="4">
        <v>66176.577600000004</v>
      </c>
      <c r="AI6" s="4">
        <v>67652.536099999998</v>
      </c>
      <c r="AJ6" s="4">
        <v>69020.583899999998</v>
      </c>
    </row>
    <row r="7" spans="1:36" ht="15" customHeight="1" x14ac:dyDescent="0.25">
      <c r="A7" s="26" t="s">
        <v>57</v>
      </c>
      <c r="B7" s="26" t="s">
        <v>55</v>
      </c>
      <c r="C7" s="26" t="s">
        <v>55</v>
      </c>
      <c r="D7" s="4" t="s">
        <v>58</v>
      </c>
      <c r="E7" s="4">
        <v>4290.29</v>
      </c>
      <c r="F7" s="4">
        <v>0</v>
      </c>
      <c r="G7" s="4">
        <f t="shared" si="0"/>
        <v>4290.29</v>
      </c>
      <c r="H7" s="4">
        <v>1230.4552000000001</v>
      </c>
      <c r="I7" s="4">
        <v>0</v>
      </c>
      <c r="J7" s="4">
        <f t="shared" si="1"/>
        <v>1230.4552000000001</v>
      </c>
      <c r="K7" s="4">
        <v>581.04349999999999</v>
      </c>
      <c r="L7" s="4">
        <v>0</v>
      </c>
      <c r="M7" s="4">
        <f t="shared" si="2"/>
        <v>581.04349999999999</v>
      </c>
      <c r="N7" s="4">
        <f t="shared" si="3"/>
        <v>6101.7887000000001</v>
      </c>
      <c r="O7" s="4">
        <f t="shared" si="3"/>
        <v>0</v>
      </c>
      <c r="P7" s="4">
        <f t="shared" si="4"/>
        <v>6101.7887000000001</v>
      </c>
      <c r="Q7" s="4" t="s">
        <v>88</v>
      </c>
      <c r="R7" s="4" t="s">
        <v>55</v>
      </c>
      <c r="S7" s="4" t="s">
        <v>55</v>
      </c>
      <c r="T7" s="4" t="s">
        <v>58</v>
      </c>
      <c r="U7" s="4">
        <v>51062.862500000003</v>
      </c>
      <c r="V7" s="4" t="e">
        <f>F7+#REF!</f>
        <v>#REF!</v>
      </c>
      <c r="W7" s="4" t="e">
        <f t="shared" si="5"/>
        <v>#REF!</v>
      </c>
      <c r="X7" s="4">
        <v>14644.8289</v>
      </c>
      <c r="Y7" s="4" t="e">
        <f>I7+#REF!</f>
        <v>#REF!</v>
      </c>
      <c r="Z7" s="4" t="e">
        <f t="shared" si="6"/>
        <v>#REF!</v>
      </c>
      <c r="AA7" s="4">
        <v>6909.4295000000002</v>
      </c>
      <c r="AB7" s="4" t="e">
        <f>L7+#REF!</f>
        <v>#REF!</v>
      </c>
      <c r="AC7" s="4" t="e">
        <f t="shared" si="7"/>
        <v>#REF!</v>
      </c>
      <c r="AD7" s="4">
        <f t="shared" si="8"/>
        <v>72617.120900000009</v>
      </c>
      <c r="AE7" s="4" t="e">
        <f t="shared" si="8"/>
        <v>#REF!</v>
      </c>
      <c r="AF7" s="4" t="e">
        <f t="shared" si="9"/>
        <v>#REF!</v>
      </c>
      <c r="AG7" s="4">
        <v>74084.463600000003</v>
      </c>
      <c r="AH7" s="4">
        <v>75801.2209</v>
      </c>
      <c r="AI7" s="4">
        <v>77489.43819999999</v>
      </c>
      <c r="AJ7" s="4">
        <v>79054.224800000011</v>
      </c>
    </row>
    <row r="8" spans="1:36" ht="15" customHeight="1" x14ac:dyDescent="0.25">
      <c r="A8" s="26" t="s">
        <v>59</v>
      </c>
      <c r="B8" s="26" t="s">
        <v>55</v>
      </c>
      <c r="C8" s="26" t="s">
        <v>55</v>
      </c>
      <c r="D8" s="4" t="s">
        <v>60</v>
      </c>
      <c r="E8" s="4">
        <v>9774.6602000000003</v>
      </c>
      <c r="F8" s="4">
        <v>0</v>
      </c>
      <c r="G8" s="4">
        <f t="shared" si="0"/>
        <v>9774.6602000000003</v>
      </c>
      <c r="H8" s="4">
        <v>2803.3726000000001</v>
      </c>
      <c r="I8" s="4">
        <v>0</v>
      </c>
      <c r="J8" s="4">
        <f t="shared" si="1"/>
        <v>2803.3726000000001</v>
      </c>
      <c r="K8" s="4">
        <v>1403.6990000000001</v>
      </c>
      <c r="L8" s="4">
        <v>0</v>
      </c>
      <c r="M8" s="4">
        <f t="shared" si="2"/>
        <v>1403.6990000000001</v>
      </c>
      <c r="N8" s="4">
        <f t="shared" si="3"/>
        <v>13981.731800000001</v>
      </c>
      <c r="O8" s="4">
        <f t="shared" si="3"/>
        <v>0</v>
      </c>
      <c r="P8" s="4">
        <f t="shared" si="4"/>
        <v>13981.731800000001</v>
      </c>
      <c r="Q8" s="4" t="s">
        <v>89</v>
      </c>
      <c r="R8" s="4" t="s">
        <v>55</v>
      </c>
      <c r="S8" s="4" t="s">
        <v>55</v>
      </c>
      <c r="T8" s="4" t="s">
        <v>60</v>
      </c>
      <c r="U8" s="4">
        <v>116337.6214</v>
      </c>
      <c r="V8" s="4" t="e">
        <f>F8+#REF!</f>
        <v>#REF!</v>
      </c>
      <c r="W8" s="4" t="e">
        <f t="shared" si="5"/>
        <v>#REF!</v>
      </c>
      <c r="X8" s="4">
        <v>33365.629699999998</v>
      </c>
      <c r="Y8" s="4" t="e">
        <f>I8+#REF!</f>
        <v>#REF!</v>
      </c>
      <c r="Z8" s="4" t="e">
        <f t="shared" si="6"/>
        <v>#REF!</v>
      </c>
      <c r="AA8" s="4">
        <v>16700.643</v>
      </c>
      <c r="AB8" s="4" t="e">
        <f>L8+#REF!</f>
        <v>#REF!</v>
      </c>
      <c r="AC8" s="4" t="e">
        <f t="shared" si="7"/>
        <v>#REF!</v>
      </c>
      <c r="AD8" s="4">
        <f t="shared" si="8"/>
        <v>166403.8941</v>
      </c>
      <c r="AE8" s="4" t="e">
        <f t="shared" si="8"/>
        <v>#REF!</v>
      </c>
      <c r="AF8" s="4" t="e">
        <f t="shared" si="9"/>
        <v>#REF!</v>
      </c>
      <c r="AG8" s="4">
        <v>169746.97169999999</v>
      </c>
      <c r="AH8" s="4">
        <v>173658.29060000001</v>
      </c>
      <c r="AI8" s="4">
        <v>177504.59080000001</v>
      </c>
      <c r="AJ8" s="4">
        <v>181069.6827</v>
      </c>
    </row>
    <row r="9" spans="1:36" ht="15" customHeight="1" x14ac:dyDescent="0.25">
      <c r="A9" s="26" t="s">
        <v>61</v>
      </c>
      <c r="B9" s="26" t="s">
        <v>55</v>
      </c>
      <c r="C9" s="26" t="s">
        <v>55</v>
      </c>
      <c r="D9" s="4" t="s">
        <v>62</v>
      </c>
      <c r="E9" s="4">
        <v>11812.79</v>
      </c>
      <c r="F9" s="4">
        <v>0</v>
      </c>
      <c r="G9" s="4">
        <f t="shared" si="0"/>
        <v>11812.79</v>
      </c>
      <c r="H9" s="4">
        <v>3387.9081999999999</v>
      </c>
      <c r="I9" s="4">
        <v>0</v>
      </c>
      <c r="J9" s="4">
        <f t="shared" si="1"/>
        <v>3387.9081999999999</v>
      </c>
      <c r="K9" s="4">
        <v>1709.4186</v>
      </c>
      <c r="L9" s="4">
        <v>0</v>
      </c>
      <c r="M9" s="4">
        <f t="shared" si="2"/>
        <v>1709.4186</v>
      </c>
      <c r="N9" s="4">
        <f t="shared" si="3"/>
        <v>16910.1168</v>
      </c>
      <c r="O9" s="4">
        <f t="shared" si="3"/>
        <v>0</v>
      </c>
      <c r="P9" s="4">
        <f t="shared" si="4"/>
        <v>16910.1168</v>
      </c>
      <c r="Q9" s="4" t="s">
        <v>90</v>
      </c>
      <c r="R9" s="4" t="s">
        <v>55</v>
      </c>
      <c r="S9" s="4" t="s">
        <v>55</v>
      </c>
      <c r="T9" s="4" t="s">
        <v>62</v>
      </c>
      <c r="U9" s="4">
        <v>140595.36499999999</v>
      </c>
      <c r="V9" s="4" t="e">
        <f>F9+#REF!</f>
        <v>#REF!</v>
      </c>
      <c r="W9" s="4" t="e">
        <f t="shared" si="5"/>
        <v>#REF!</v>
      </c>
      <c r="X9" s="4">
        <v>40322.751400000001</v>
      </c>
      <c r="Y9" s="4" t="e">
        <f>I9+#REF!</f>
        <v>#REF!</v>
      </c>
      <c r="Z9" s="4" t="e">
        <f t="shared" si="6"/>
        <v>#REF!</v>
      </c>
      <c r="AA9" s="4">
        <v>20339.305199999999</v>
      </c>
      <c r="AB9" s="4" t="e">
        <f>L9+#REF!</f>
        <v>#REF!</v>
      </c>
      <c r="AC9" s="4" t="e">
        <f t="shared" si="7"/>
        <v>#REF!</v>
      </c>
      <c r="AD9" s="4">
        <f t="shared" si="8"/>
        <v>201257.4216</v>
      </c>
      <c r="AE9" s="4" t="e">
        <f t="shared" si="8"/>
        <v>#REF!</v>
      </c>
      <c r="AF9" s="4" t="e">
        <f t="shared" si="9"/>
        <v>#REF!</v>
      </c>
      <c r="AG9" s="4">
        <v>205297.56769999999</v>
      </c>
      <c r="AH9" s="4">
        <v>210024.43690000003</v>
      </c>
      <c r="AI9" s="4">
        <v>214672.72840000002</v>
      </c>
      <c r="AJ9" s="4">
        <v>218981.19110000003</v>
      </c>
    </row>
    <row r="10" spans="1:36" ht="15" customHeight="1" x14ac:dyDescent="0.25">
      <c r="A10" s="26" t="s">
        <v>63</v>
      </c>
      <c r="B10" s="26" t="s">
        <v>55</v>
      </c>
      <c r="C10" s="26" t="s">
        <v>55</v>
      </c>
      <c r="D10" s="4" t="s">
        <v>64</v>
      </c>
      <c r="E10" s="4">
        <v>6908.8847999999998</v>
      </c>
      <c r="F10" s="4">
        <v>0</v>
      </c>
      <c r="G10" s="4">
        <f t="shared" si="0"/>
        <v>6908.8847999999998</v>
      </c>
      <c r="H10" s="4">
        <v>1981.4681</v>
      </c>
      <c r="I10" s="4">
        <v>0</v>
      </c>
      <c r="J10" s="4">
        <f t="shared" si="1"/>
        <v>1981.4681</v>
      </c>
      <c r="K10" s="4">
        <v>973.83280000000002</v>
      </c>
      <c r="L10" s="4">
        <v>0</v>
      </c>
      <c r="M10" s="4">
        <f t="shared" si="2"/>
        <v>973.83280000000002</v>
      </c>
      <c r="N10" s="4">
        <f t="shared" si="3"/>
        <v>9864.1857</v>
      </c>
      <c r="O10" s="4">
        <f t="shared" si="3"/>
        <v>0</v>
      </c>
      <c r="P10" s="4">
        <f t="shared" si="4"/>
        <v>9864.1857</v>
      </c>
      <c r="Q10" s="4" t="s">
        <v>91</v>
      </c>
      <c r="R10" s="4" t="s">
        <v>55</v>
      </c>
      <c r="S10" s="4" t="s">
        <v>55</v>
      </c>
      <c r="T10" s="4" t="s">
        <v>64</v>
      </c>
      <c r="U10" s="4">
        <v>81305.628599999996</v>
      </c>
      <c r="V10" s="4" t="e">
        <f>F10+#REF!</f>
        <v>#REF!</v>
      </c>
      <c r="W10" s="4" t="e">
        <f t="shared" si="5"/>
        <v>#REF!</v>
      </c>
      <c r="X10" s="4">
        <v>23318.453600000001</v>
      </c>
      <c r="Y10" s="4" t="e">
        <f>I10+#REF!</f>
        <v>#REF!</v>
      </c>
      <c r="Z10" s="4" t="e">
        <f t="shared" si="6"/>
        <v>#REF!</v>
      </c>
      <c r="AA10" s="4">
        <v>11445.844999999999</v>
      </c>
      <c r="AB10" s="4" t="e">
        <f>L10+#REF!</f>
        <v>#REF!</v>
      </c>
      <c r="AC10" s="4" t="e">
        <f t="shared" si="7"/>
        <v>#REF!</v>
      </c>
      <c r="AD10" s="4">
        <f t="shared" si="8"/>
        <v>116069.92720000001</v>
      </c>
      <c r="AE10" s="4" t="e">
        <f t="shared" si="8"/>
        <v>#REF!</v>
      </c>
      <c r="AF10" s="4" t="e">
        <f t="shared" si="9"/>
        <v>#REF!</v>
      </c>
      <c r="AG10" s="4">
        <v>119759.96429999999</v>
      </c>
      <c r="AH10" s="4">
        <v>122524.5491</v>
      </c>
      <c r="AI10" s="4">
        <v>125243.17259999999</v>
      </c>
      <c r="AJ10" s="4">
        <v>127763.035</v>
      </c>
    </row>
    <row r="11" spans="1:36" ht="15" customHeight="1" x14ac:dyDescent="0.25">
      <c r="A11" s="26" t="s">
        <v>65</v>
      </c>
      <c r="B11" s="26" t="s">
        <v>55</v>
      </c>
      <c r="C11" s="26" t="s">
        <v>55</v>
      </c>
      <c r="D11" s="4" t="s">
        <v>58</v>
      </c>
      <c r="E11" s="4">
        <v>3750.8798999999999</v>
      </c>
      <c r="F11" s="4">
        <v>0</v>
      </c>
      <c r="G11" s="4">
        <f t="shared" si="0"/>
        <v>3750.8798999999999</v>
      </c>
      <c r="H11" s="4">
        <v>1075.7523000000001</v>
      </c>
      <c r="I11" s="4">
        <v>0</v>
      </c>
      <c r="J11" s="4">
        <f t="shared" si="1"/>
        <v>1075.7523000000001</v>
      </c>
      <c r="K11" s="4">
        <v>500.13200000000001</v>
      </c>
      <c r="L11" s="4">
        <v>0</v>
      </c>
      <c r="M11" s="4">
        <f t="shared" si="2"/>
        <v>500.13200000000001</v>
      </c>
      <c r="N11" s="4">
        <f t="shared" si="3"/>
        <v>5326.7641999999996</v>
      </c>
      <c r="O11" s="4">
        <f t="shared" si="3"/>
        <v>0</v>
      </c>
      <c r="P11" s="4">
        <f t="shared" si="4"/>
        <v>5326.7641999999996</v>
      </c>
      <c r="Q11" s="4" t="s">
        <v>92</v>
      </c>
      <c r="R11" s="4" t="s">
        <v>55</v>
      </c>
      <c r="S11" s="4" t="s">
        <v>55</v>
      </c>
      <c r="T11" s="4" t="s">
        <v>58</v>
      </c>
      <c r="U11" s="4">
        <v>43729.075799999999</v>
      </c>
      <c r="V11" s="4" t="e">
        <f>F11+#REF!</f>
        <v>#REF!</v>
      </c>
      <c r="W11" s="4" t="e">
        <f t="shared" si="5"/>
        <v>#REF!</v>
      </c>
      <c r="X11" s="4">
        <v>12541.498600000001</v>
      </c>
      <c r="Y11" s="4" t="e">
        <f>I11+#REF!</f>
        <v>#REF!</v>
      </c>
      <c r="Z11" s="4" t="e">
        <f t="shared" si="6"/>
        <v>#REF!</v>
      </c>
      <c r="AA11" s="4">
        <v>5809.3615</v>
      </c>
      <c r="AB11" s="4" t="e">
        <f>L11+#REF!</f>
        <v>#REF!</v>
      </c>
      <c r="AC11" s="4" t="e">
        <f t="shared" si="7"/>
        <v>#REF!</v>
      </c>
      <c r="AD11" s="4">
        <f t="shared" si="8"/>
        <v>62079.935899999997</v>
      </c>
      <c r="AE11" s="4" t="e">
        <f t="shared" si="8"/>
        <v>#REF!</v>
      </c>
      <c r="AF11" s="4" t="e">
        <f t="shared" si="9"/>
        <v>#REF!</v>
      </c>
      <c r="AG11" s="4">
        <v>67005.637799999997</v>
      </c>
      <c r="AH11" s="4">
        <v>73512.861399999994</v>
      </c>
      <c r="AI11" s="4">
        <v>77489.43819999999</v>
      </c>
      <c r="AJ11" s="4">
        <v>79054.224800000011</v>
      </c>
    </row>
    <row r="12" spans="1:36" ht="15" customHeight="1" x14ac:dyDescent="0.3">
      <c r="A12" s="73" t="s">
        <v>66</v>
      </c>
      <c r="B12" s="73"/>
      <c r="C12" s="73"/>
      <c r="D12" s="2"/>
      <c r="E12" s="2">
        <f t="shared" ref="E12:AF12" si="10">SUM(E6:E11)</f>
        <v>40288.3848</v>
      </c>
      <c r="F12" s="2">
        <f t="shared" si="10"/>
        <v>0</v>
      </c>
      <c r="G12" s="2">
        <f t="shared" si="10"/>
        <v>40288.3848</v>
      </c>
      <c r="H12" s="2">
        <f t="shared" si="10"/>
        <v>11554.708700000001</v>
      </c>
      <c r="I12" s="2">
        <f t="shared" si="10"/>
        <v>0</v>
      </c>
      <c r="J12" s="2">
        <f t="shared" si="10"/>
        <v>11554.708700000001</v>
      </c>
      <c r="K12" s="2">
        <f t="shared" si="10"/>
        <v>5668.2578999999996</v>
      </c>
      <c r="L12" s="2">
        <f t="shared" si="10"/>
        <v>0</v>
      </c>
      <c r="M12" s="2">
        <f t="shared" si="10"/>
        <v>5668.2578999999996</v>
      </c>
      <c r="N12" s="2">
        <f t="shared" si="10"/>
        <v>57511.3514</v>
      </c>
      <c r="O12" s="2">
        <f t="shared" si="10"/>
        <v>0</v>
      </c>
      <c r="P12" s="2">
        <f t="shared" si="10"/>
        <v>57511.3514</v>
      </c>
      <c r="Q12" s="2">
        <f t="shared" si="10"/>
        <v>0</v>
      </c>
      <c r="R12" s="2">
        <f t="shared" si="10"/>
        <v>0</v>
      </c>
      <c r="S12" s="2">
        <f t="shared" si="10"/>
        <v>0</v>
      </c>
      <c r="T12" s="2">
        <f t="shared" si="10"/>
        <v>0</v>
      </c>
      <c r="U12" s="2">
        <f t="shared" si="10"/>
        <v>477673.37909999996</v>
      </c>
      <c r="V12" s="2" t="e">
        <f t="shared" si="10"/>
        <v>#REF!</v>
      </c>
      <c r="W12" s="2" t="e">
        <f t="shared" si="10"/>
        <v>#REF!</v>
      </c>
      <c r="X12" s="2">
        <f t="shared" si="10"/>
        <v>136996.7243</v>
      </c>
      <c r="Y12" s="2" t="e">
        <f t="shared" si="10"/>
        <v>#REF!</v>
      </c>
      <c r="Z12" s="2" t="e">
        <f t="shared" si="10"/>
        <v>#REF!</v>
      </c>
      <c r="AA12" s="2">
        <f t="shared" si="10"/>
        <v>67151.008199999997</v>
      </c>
      <c r="AB12" s="2" t="e">
        <f t="shared" si="10"/>
        <v>#REF!</v>
      </c>
      <c r="AC12" s="2" t="e">
        <f t="shared" si="10"/>
        <v>#REF!</v>
      </c>
      <c r="AD12" s="2">
        <f t="shared" si="10"/>
        <v>681821.11160000006</v>
      </c>
      <c r="AE12" s="2" t="e">
        <f t="shared" si="10"/>
        <v>#REF!</v>
      </c>
      <c r="AF12" s="3" t="e">
        <f t="shared" si="10"/>
        <v>#REF!</v>
      </c>
      <c r="AG12" s="2">
        <v>700570.27190000005</v>
      </c>
      <c r="AH12" s="2">
        <v>721697.93650000007</v>
      </c>
      <c r="AI12" s="2">
        <v>740051.90430000005</v>
      </c>
      <c r="AJ12" s="2">
        <v>754942.9423</v>
      </c>
    </row>
    <row r="13" spans="1:36" ht="15" customHeight="1" x14ac:dyDescent="0.25">
      <c r="A13" s="26" t="s">
        <v>67</v>
      </c>
      <c r="B13" s="26" t="s">
        <v>55</v>
      </c>
      <c r="C13" s="26" t="s">
        <v>55</v>
      </c>
      <c r="D13" s="4" t="s">
        <v>68</v>
      </c>
      <c r="E13" s="4">
        <v>2717.79</v>
      </c>
      <c r="F13" s="4">
        <v>0</v>
      </c>
      <c r="G13" s="4">
        <f>E13-F13</f>
        <v>2717.79</v>
      </c>
      <c r="H13" s="4">
        <v>779.46220000000005</v>
      </c>
      <c r="I13" s="4">
        <v>0</v>
      </c>
      <c r="J13" s="4">
        <f>H13-I13</f>
        <v>779.46220000000005</v>
      </c>
      <c r="K13" s="4">
        <v>345.16849999999999</v>
      </c>
      <c r="L13" s="4">
        <v>0</v>
      </c>
      <c r="M13" s="4">
        <f>K13-L13</f>
        <v>345.16849999999999</v>
      </c>
      <c r="N13" s="4">
        <f>E13+H13+K13</f>
        <v>3842.4206999999997</v>
      </c>
      <c r="O13" s="4">
        <f>F13+I13+L13</f>
        <v>0</v>
      </c>
      <c r="P13" s="4">
        <f>N13-O13</f>
        <v>3842.4206999999997</v>
      </c>
      <c r="Q13" s="4" t="s">
        <v>93</v>
      </c>
      <c r="R13" s="4" t="s">
        <v>55</v>
      </c>
      <c r="S13" s="4" t="s">
        <v>55</v>
      </c>
      <c r="T13" s="4" t="s">
        <v>68</v>
      </c>
      <c r="U13" s="4">
        <v>32347.03</v>
      </c>
      <c r="V13" s="4" t="e">
        <f>F13+#REF!</f>
        <v>#REF!</v>
      </c>
      <c r="W13" s="4" t="e">
        <f>U13-V13</f>
        <v>#REF!</v>
      </c>
      <c r="X13" s="4">
        <v>9277.1283999999996</v>
      </c>
      <c r="Y13" s="4" t="e">
        <f>I13+#REF!</f>
        <v>#REF!</v>
      </c>
      <c r="Z13" s="4" t="e">
        <f>X13-Y13</f>
        <v>#REF!</v>
      </c>
      <c r="AA13" s="4">
        <v>4102.0545000000002</v>
      </c>
      <c r="AB13" s="4" t="e">
        <f>L13+#REF!</f>
        <v>#REF!</v>
      </c>
      <c r="AC13" s="4" t="e">
        <f>AA13-AB13</f>
        <v>#REF!</v>
      </c>
      <c r="AD13" s="4">
        <f>U13+X13+AA13</f>
        <v>45726.212899999999</v>
      </c>
      <c r="AE13" s="4" t="e">
        <f>V13+Y13+AB13</f>
        <v>#REF!</v>
      </c>
      <c r="AF13" s="4" t="e">
        <f>AD13-AE13</f>
        <v>#REF!</v>
      </c>
      <c r="AG13" s="4">
        <v>46655.737200000003</v>
      </c>
      <c r="AH13" s="4">
        <v>47743.2549</v>
      </c>
      <c r="AI13" s="4">
        <v>48812.695100000004</v>
      </c>
      <c r="AJ13" s="4">
        <v>49803.952000000005</v>
      </c>
    </row>
    <row r="14" spans="1:36" ht="15" customHeight="1" x14ac:dyDescent="0.3">
      <c r="A14" s="73" t="s">
        <v>69</v>
      </c>
      <c r="B14" s="73"/>
      <c r="C14" s="73"/>
      <c r="D14" s="2"/>
      <c r="E14" s="2">
        <f t="shared" ref="E14:AF14" si="11">SUM(E13:E13)</f>
        <v>2717.79</v>
      </c>
      <c r="F14" s="2">
        <f t="shared" si="11"/>
        <v>0</v>
      </c>
      <c r="G14" s="2">
        <f t="shared" si="11"/>
        <v>2717.79</v>
      </c>
      <c r="H14" s="2">
        <f t="shared" si="11"/>
        <v>779.46220000000005</v>
      </c>
      <c r="I14" s="2">
        <f t="shared" si="11"/>
        <v>0</v>
      </c>
      <c r="J14" s="2">
        <f t="shared" si="11"/>
        <v>779.46220000000005</v>
      </c>
      <c r="K14" s="2">
        <f t="shared" si="11"/>
        <v>345.16849999999999</v>
      </c>
      <c r="L14" s="2">
        <f t="shared" si="11"/>
        <v>0</v>
      </c>
      <c r="M14" s="2">
        <f t="shared" si="11"/>
        <v>345.16849999999999</v>
      </c>
      <c r="N14" s="2">
        <f t="shared" si="11"/>
        <v>3842.4206999999997</v>
      </c>
      <c r="O14" s="2">
        <f t="shared" si="11"/>
        <v>0</v>
      </c>
      <c r="P14" s="2">
        <f t="shared" si="11"/>
        <v>3842.4206999999997</v>
      </c>
      <c r="Q14" s="2">
        <f t="shared" si="11"/>
        <v>0</v>
      </c>
      <c r="R14" s="2">
        <f t="shared" si="11"/>
        <v>0</v>
      </c>
      <c r="S14" s="2">
        <f t="shared" si="11"/>
        <v>0</v>
      </c>
      <c r="T14" s="2">
        <f t="shared" si="11"/>
        <v>0</v>
      </c>
      <c r="U14" s="2">
        <f t="shared" si="11"/>
        <v>32347.03</v>
      </c>
      <c r="V14" s="2" t="e">
        <f t="shared" si="11"/>
        <v>#REF!</v>
      </c>
      <c r="W14" s="2" t="e">
        <f t="shared" si="11"/>
        <v>#REF!</v>
      </c>
      <c r="X14" s="2">
        <f t="shared" si="11"/>
        <v>9277.1283999999996</v>
      </c>
      <c r="Y14" s="2" t="e">
        <f t="shared" si="11"/>
        <v>#REF!</v>
      </c>
      <c r="Z14" s="2" t="e">
        <f t="shared" si="11"/>
        <v>#REF!</v>
      </c>
      <c r="AA14" s="2">
        <f t="shared" si="11"/>
        <v>4102.0545000000002</v>
      </c>
      <c r="AB14" s="2" t="e">
        <f t="shared" si="11"/>
        <v>#REF!</v>
      </c>
      <c r="AC14" s="2" t="e">
        <f t="shared" si="11"/>
        <v>#REF!</v>
      </c>
      <c r="AD14" s="2">
        <f t="shared" si="11"/>
        <v>45726.212899999999</v>
      </c>
      <c r="AE14" s="2" t="e">
        <f t="shared" si="11"/>
        <v>#REF!</v>
      </c>
      <c r="AF14" s="3" t="e">
        <f t="shared" si="11"/>
        <v>#REF!</v>
      </c>
      <c r="AG14" s="2">
        <v>46655.737200000003</v>
      </c>
      <c r="AH14" s="2">
        <v>47743.2549</v>
      </c>
      <c r="AI14" s="2">
        <v>48812.695100000004</v>
      </c>
      <c r="AJ14" s="2">
        <v>49803.952000000005</v>
      </c>
    </row>
    <row r="15" spans="1:36" ht="15" customHeight="1" x14ac:dyDescent="0.25">
      <c r="A15" s="26" t="s">
        <v>70</v>
      </c>
      <c r="B15" s="26" t="s">
        <v>55</v>
      </c>
      <c r="C15" s="26" t="s">
        <v>55</v>
      </c>
      <c r="D15" s="4" t="s">
        <v>71</v>
      </c>
      <c r="E15" s="4">
        <v>2567.6156999999998</v>
      </c>
      <c r="F15" s="4">
        <v>0</v>
      </c>
      <c r="G15" s="4">
        <f>E15-F15</f>
        <v>2567.6156999999998</v>
      </c>
      <c r="H15" s="4">
        <v>662.44479999999999</v>
      </c>
      <c r="I15" s="4">
        <v>0</v>
      </c>
      <c r="J15" s="4">
        <f>H15-I15</f>
        <v>662.44479999999999</v>
      </c>
      <c r="K15" s="4">
        <v>322.64240000000001</v>
      </c>
      <c r="L15" s="4">
        <v>0</v>
      </c>
      <c r="M15" s="4">
        <f>K15-L15</f>
        <v>322.64240000000001</v>
      </c>
      <c r="N15" s="4">
        <f t="shared" ref="N15:O17" si="12">E15+H15+K15</f>
        <v>3552.7028999999998</v>
      </c>
      <c r="O15" s="4">
        <f t="shared" si="12"/>
        <v>0</v>
      </c>
      <c r="P15" s="4">
        <f>N15-O15</f>
        <v>3552.7028999999998</v>
      </c>
      <c r="Q15" s="4" t="s">
        <v>94</v>
      </c>
      <c r="R15" s="4" t="s">
        <v>55</v>
      </c>
      <c r="S15" s="4" t="s">
        <v>55</v>
      </c>
      <c r="T15" s="4" t="s">
        <v>71</v>
      </c>
      <c r="U15" s="4">
        <v>30811.3884</v>
      </c>
      <c r="V15" s="4" t="e">
        <f>F15+#REF!</f>
        <v>#REF!</v>
      </c>
      <c r="W15" s="4" t="e">
        <f>U15-V15</f>
        <v>#REF!</v>
      </c>
      <c r="X15" s="4">
        <v>7949.3375999999998</v>
      </c>
      <c r="Y15" s="4" t="e">
        <f>I15+#REF!</f>
        <v>#REF!</v>
      </c>
      <c r="Z15" s="4" t="e">
        <f>X15-Y15</f>
        <v>#REF!</v>
      </c>
      <c r="AA15" s="4">
        <v>3871.7087999999999</v>
      </c>
      <c r="AB15" s="4" t="e">
        <f>L15+#REF!</f>
        <v>#REF!</v>
      </c>
      <c r="AC15" s="4" t="e">
        <f>AA15-AB15</f>
        <v>#REF!</v>
      </c>
      <c r="AD15" s="4">
        <f t="shared" ref="AD15:AE17" si="13">U15+X15+AA15</f>
        <v>42632.434800000003</v>
      </c>
      <c r="AE15" s="4" t="e">
        <f t="shared" si="13"/>
        <v>#REF!</v>
      </c>
      <c r="AF15" s="4" t="e">
        <f>AD15-AE15</f>
        <v>#REF!</v>
      </c>
      <c r="AG15" s="4">
        <v>42462.975599999998</v>
      </c>
      <c r="AH15" s="4">
        <v>42269.378399999994</v>
      </c>
      <c r="AI15" s="4">
        <v>43129.762800000004</v>
      </c>
      <c r="AJ15" s="4">
        <v>44007.364799999996</v>
      </c>
    </row>
    <row r="16" spans="1:36" ht="15" customHeight="1" x14ac:dyDescent="0.25">
      <c r="A16" s="26" t="s">
        <v>72</v>
      </c>
      <c r="B16" s="26" t="s">
        <v>55</v>
      </c>
      <c r="C16" s="26" t="s">
        <v>55</v>
      </c>
      <c r="D16" s="4" t="s">
        <v>71</v>
      </c>
      <c r="E16" s="4">
        <v>2839.0315000000001</v>
      </c>
      <c r="F16" s="4">
        <v>0</v>
      </c>
      <c r="G16" s="4">
        <f>E16-F16</f>
        <v>2839.0315000000001</v>
      </c>
      <c r="H16" s="4">
        <v>732.4701</v>
      </c>
      <c r="I16" s="4">
        <v>0</v>
      </c>
      <c r="J16" s="4">
        <f>H16-I16</f>
        <v>732.4701</v>
      </c>
      <c r="K16" s="4">
        <v>363.35469999999998</v>
      </c>
      <c r="L16" s="4">
        <v>0</v>
      </c>
      <c r="M16" s="4">
        <f>K16-L16</f>
        <v>363.35469999999998</v>
      </c>
      <c r="N16" s="4">
        <f t="shared" si="12"/>
        <v>3934.8562999999999</v>
      </c>
      <c r="O16" s="4">
        <f t="shared" si="12"/>
        <v>0</v>
      </c>
      <c r="P16" s="4">
        <f>N16-O16</f>
        <v>3934.8562999999999</v>
      </c>
      <c r="Q16" s="4" t="s">
        <v>95</v>
      </c>
      <c r="R16" s="4" t="s">
        <v>55</v>
      </c>
      <c r="S16" s="4" t="s">
        <v>55</v>
      </c>
      <c r="T16" s="4" t="s">
        <v>71</v>
      </c>
      <c r="U16" s="4">
        <v>34068.377999999997</v>
      </c>
      <c r="V16" s="4" t="e">
        <f>F16+#REF!</f>
        <v>#REF!</v>
      </c>
      <c r="W16" s="4" t="e">
        <f>U16-V16</f>
        <v>#REF!</v>
      </c>
      <c r="X16" s="4">
        <v>8789.6412</v>
      </c>
      <c r="Y16" s="4" t="e">
        <f>I16+#REF!</f>
        <v>#REF!</v>
      </c>
      <c r="Z16" s="4" t="e">
        <f>X16-Y16</f>
        <v>#REF!</v>
      </c>
      <c r="AA16" s="4">
        <v>4360.2564000000002</v>
      </c>
      <c r="AB16" s="4" t="e">
        <f>L16+#REF!</f>
        <v>#REF!</v>
      </c>
      <c r="AC16" s="4" t="e">
        <f>AA16-AB16</f>
        <v>#REF!</v>
      </c>
      <c r="AD16" s="4">
        <f t="shared" si="13"/>
        <v>47218.275599999994</v>
      </c>
      <c r="AE16" s="4" t="e">
        <f t="shared" si="13"/>
        <v>#REF!</v>
      </c>
      <c r="AF16" s="4" t="e">
        <f>AD16-AE16</f>
        <v>#REF!</v>
      </c>
      <c r="AG16" s="4">
        <v>47729.996399999996</v>
      </c>
      <c r="AH16" s="4">
        <v>48221.713199999998</v>
      </c>
      <c r="AI16" s="4">
        <v>49937.485199999996</v>
      </c>
      <c r="AJ16" s="4">
        <v>50951.230800000005</v>
      </c>
    </row>
    <row r="17" spans="1:36" ht="15" customHeight="1" x14ac:dyDescent="0.25">
      <c r="A17" s="26" t="s">
        <v>73</v>
      </c>
      <c r="B17" s="26" t="s">
        <v>55</v>
      </c>
      <c r="C17" s="26" t="s">
        <v>55</v>
      </c>
      <c r="D17" s="4" t="s">
        <v>71</v>
      </c>
      <c r="E17" s="4">
        <v>2798.01</v>
      </c>
      <c r="F17" s="4">
        <v>0</v>
      </c>
      <c r="G17" s="4">
        <f>E17-F17</f>
        <v>2798.01</v>
      </c>
      <c r="H17" s="4">
        <v>721.88649999999996</v>
      </c>
      <c r="I17" s="4">
        <v>0</v>
      </c>
      <c r="J17" s="4">
        <f>H17-I17</f>
        <v>721.88649999999996</v>
      </c>
      <c r="K17" s="4">
        <v>357.20150000000001</v>
      </c>
      <c r="L17" s="4">
        <v>0</v>
      </c>
      <c r="M17" s="4">
        <f>K17-L17</f>
        <v>357.20150000000001</v>
      </c>
      <c r="N17" s="4">
        <f t="shared" si="12"/>
        <v>3877.0980000000004</v>
      </c>
      <c r="O17" s="4">
        <f t="shared" si="12"/>
        <v>0</v>
      </c>
      <c r="P17" s="4">
        <f>N17-O17</f>
        <v>3877.0980000000004</v>
      </c>
      <c r="Q17" s="4" t="s">
        <v>96</v>
      </c>
      <c r="R17" s="4" t="s">
        <v>55</v>
      </c>
      <c r="S17" s="4" t="s">
        <v>55</v>
      </c>
      <c r="T17" s="4" t="s">
        <v>71</v>
      </c>
      <c r="U17" s="4">
        <v>33576.120000000003</v>
      </c>
      <c r="V17" s="4" t="e">
        <f>F17+#REF!</f>
        <v>#REF!</v>
      </c>
      <c r="W17" s="4" t="e">
        <f>U17-V17</f>
        <v>#REF!</v>
      </c>
      <c r="X17" s="4">
        <v>8662.6380000000008</v>
      </c>
      <c r="Y17" s="4" t="e">
        <f>I17+#REF!</f>
        <v>#REF!</v>
      </c>
      <c r="Z17" s="4" t="e">
        <f>X17-Y17</f>
        <v>#REF!</v>
      </c>
      <c r="AA17" s="4">
        <v>4286.4179999999997</v>
      </c>
      <c r="AB17" s="4" t="e">
        <f>L17+#REF!</f>
        <v>#REF!</v>
      </c>
      <c r="AC17" s="4" t="e">
        <f>AA17-AB17</f>
        <v>#REF!</v>
      </c>
      <c r="AD17" s="4">
        <f t="shared" si="13"/>
        <v>46525.175999999999</v>
      </c>
      <c r="AE17" s="4" t="e">
        <f t="shared" si="13"/>
        <v>#REF!</v>
      </c>
      <c r="AF17" s="4" t="e">
        <f>AD17-AE17</f>
        <v>#REF!</v>
      </c>
      <c r="AG17" s="4">
        <v>47030.9064</v>
      </c>
      <c r="AH17" s="4">
        <v>47512.804799999998</v>
      </c>
      <c r="AI17" s="4">
        <v>49201.143599999996</v>
      </c>
      <c r="AJ17" s="4">
        <v>50200.170000000006</v>
      </c>
    </row>
    <row r="18" spans="1:36" ht="15" customHeight="1" x14ac:dyDescent="0.3">
      <c r="A18" s="73" t="s">
        <v>74</v>
      </c>
      <c r="B18" s="73"/>
      <c r="C18" s="73"/>
      <c r="D18" s="2"/>
      <c r="E18" s="2">
        <f t="shared" ref="E18:AF18" si="14">SUM(E15:E17)</f>
        <v>8204.6571999999996</v>
      </c>
      <c r="F18" s="2">
        <f t="shared" si="14"/>
        <v>0</v>
      </c>
      <c r="G18" s="2">
        <f t="shared" si="14"/>
        <v>8204.6571999999996</v>
      </c>
      <c r="H18" s="2">
        <f t="shared" si="14"/>
        <v>2116.8013999999998</v>
      </c>
      <c r="I18" s="2">
        <f t="shared" si="14"/>
        <v>0</v>
      </c>
      <c r="J18" s="2">
        <f t="shared" si="14"/>
        <v>2116.8013999999998</v>
      </c>
      <c r="K18" s="2">
        <f t="shared" si="14"/>
        <v>1043.1986000000002</v>
      </c>
      <c r="L18" s="2">
        <f t="shared" si="14"/>
        <v>0</v>
      </c>
      <c r="M18" s="2">
        <f t="shared" si="14"/>
        <v>1043.1986000000002</v>
      </c>
      <c r="N18" s="2">
        <f t="shared" si="14"/>
        <v>11364.6572</v>
      </c>
      <c r="O18" s="2">
        <f t="shared" si="14"/>
        <v>0</v>
      </c>
      <c r="P18" s="2">
        <f t="shared" si="14"/>
        <v>11364.6572</v>
      </c>
      <c r="Q18" s="2">
        <f t="shared" si="14"/>
        <v>0</v>
      </c>
      <c r="R18" s="2">
        <f t="shared" si="14"/>
        <v>0</v>
      </c>
      <c r="S18" s="2">
        <f t="shared" si="14"/>
        <v>0</v>
      </c>
      <c r="T18" s="2">
        <f t="shared" si="14"/>
        <v>0</v>
      </c>
      <c r="U18" s="2">
        <f t="shared" si="14"/>
        <v>98455.886399999988</v>
      </c>
      <c r="V18" s="2" t="e">
        <f t="shared" si="14"/>
        <v>#REF!</v>
      </c>
      <c r="W18" s="2" t="e">
        <f t="shared" si="14"/>
        <v>#REF!</v>
      </c>
      <c r="X18" s="2">
        <f t="shared" si="14"/>
        <v>25401.616800000003</v>
      </c>
      <c r="Y18" s="2" t="e">
        <f t="shared" si="14"/>
        <v>#REF!</v>
      </c>
      <c r="Z18" s="2" t="e">
        <f t="shared" si="14"/>
        <v>#REF!</v>
      </c>
      <c r="AA18" s="2">
        <f t="shared" si="14"/>
        <v>12518.3832</v>
      </c>
      <c r="AB18" s="2" t="e">
        <f t="shared" si="14"/>
        <v>#REF!</v>
      </c>
      <c r="AC18" s="2" t="e">
        <f t="shared" si="14"/>
        <v>#REF!</v>
      </c>
      <c r="AD18" s="2">
        <f t="shared" si="14"/>
        <v>136375.88639999999</v>
      </c>
      <c r="AE18" s="2" t="e">
        <f t="shared" si="14"/>
        <v>#REF!</v>
      </c>
      <c r="AF18" s="3" t="e">
        <f t="shared" si="14"/>
        <v>#REF!</v>
      </c>
      <c r="AG18" s="2">
        <v>137223.87839999999</v>
      </c>
      <c r="AH18" s="2">
        <v>138003.89639999997</v>
      </c>
      <c r="AI18" s="2">
        <v>142268.39159999997</v>
      </c>
      <c r="AJ18" s="2">
        <v>145158.76560000001</v>
      </c>
    </row>
    <row r="19" spans="1:36" ht="15" customHeight="1" x14ac:dyDescent="0.25">
      <c r="A19" s="26" t="s">
        <v>75</v>
      </c>
      <c r="B19" s="26" t="s">
        <v>55</v>
      </c>
      <c r="C19" s="26" t="s">
        <v>55</v>
      </c>
      <c r="D19" s="4" t="s">
        <v>76</v>
      </c>
      <c r="E19" s="4">
        <v>0</v>
      </c>
      <c r="F19" s="4">
        <v>0</v>
      </c>
      <c r="G19" s="4">
        <f>E19-F19</f>
        <v>0</v>
      </c>
      <c r="H19" s="4">
        <v>0</v>
      </c>
      <c r="I19" s="4">
        <v>0</v>
      </c>
      <c r="J19" s="4">
        <f>H19-I19</f>
        <v>0</v>
      </c>
      <c r="K19" s="4">
        <v>0</v>
      </c>
      <c r="L19" s="4">
        <v>0</v>
      </c>
      <c r="M19" s="4">
        <f>K19-L19</f>
        <v>0</v>
      </c>
      <c r="N19" s="4">
        <f>E19+H19+K19</f>
        <v>0</v>
      </c>
      <c r="O19" s="4">
        <f>F19+I19+L19</f>
        <v>0</v>
      </c>
      <c r="P19" s="4">
        <f>N19-O19</f>
        <v>0</v>
      </c>
      <c r="Q19" s="4" t="s">
        <v>97</v>
      </c>
      <c r="R19" s="4" t="s">
        <v>55</v>
      </c>
      <c r="S19" s="4" t="s">
        <v>55</v>
      </c>
      <c r="T19" s="4" t="s">
        <v>76</v>
      </c>
      <c r="U19" s="4">
        <v>0</v>
      </c>
      <c r="V19" s="4" t="e">
        <f>F19+#REF!</f>
        <v>#REF!</v>
      </c>
      <c r="W19" s="4" t="e">
        <f>U19-V19</f>
        <v>#REF!</v>
      </c>
      <c r="X19" s="4">
        <v>0</v>
      </c>
      <c r="Y19" s="4" t="e">
        <f>I19+#REF!</f>
        <v>#REF!</v>
      </c>
      <c r="Z19" s="4" t="e">
        <f>X19-Y19</f>
        <v>#REF!</v>
      </c>
      <c r="AA19" s="4">
        <v>0</v>
      </c>
      <c r="AB19" s="4" t="e">
        <f>L19+#REF!</f>
        <v>#REF!</v>
      </c>
      <c r="AC19" s="4" t="e">
        <f>AA19-AB19</f>
        <v>#REF!</v>
      </c>
      <c r="AD19" s="4">
        <f>U19+X19+AA19</f>
        <v>0</v>
      </c>
      <c r="AE19" s="4" t="e">
        <f>V19+Y19+AB19</f>
        <v>#REF!</v>
      </c>
      <c r="AF19" s="4" t="e">
        <f>AD19-AE19</f>
        <v>#REF!</v>
      </c>
      <c r="AG19" s="4">
        <v>40096.5072</v>
      </c>
      <c r="AH19" s="4">
        <v>40484.103600000002</v>
      </c>
      <c r="AI19" s="4">
        <v>41908.451999999997</v>
      </c>
      <c r="AJ19" s="4">
        <v>43377.740399999995</v>
      </c>
    </row>
    <row r="20" spans="1:36" ht="15" customHeight="1" x14ac:dyDescent="0.3">
      <c r="A20" s="76" t="s">
        <v>77</v>
      </c>
      <c r="B20" s="76"/>
      <c r="C20" s="76"/>
      <c r="D20" s="2"/>
      <c r="E20" s="2">
        <f t="shared" ref="E20:AF20" si="15">SUM(E19:E19)</f>
        <v>0</v>
      </c>
      <c r="F20" s="2">
        <f t="shared" si="15"/>
        <v>0</v>
      </c>
      <c r="G20" s="2">
        <f t="shared" si="15"/>
        <v>0</v>
      </c>
      <c r="H20" s="2">
        <f t="shared" si="15"/>
        <v>0</v>
      </c>
      <c r="I20" s="2">
        <f t="shared" si="15"/>
        <v>0</v>
      </c>
      <c r="J20" s="2">
        <f t="shared" si="15"/>
        <v>0</v>
      </c>
      <c r="K20" s="2">
        <f t="shared" si="15"/>
        <v>0</v>
      </c>
      <c r="L20" s="2">
        <f t="shared" si="15"/>
        <v>0</v>
      </c>
      <c r="M20" s="2">
        <f t="shared" si="15"/>
        <v>0</v>
      </c>
      <c r="N20" s="2">
        <f t="shared" si="15"/>
        <v>0</v>
      </c>
      <c r="O20" s="2">
        <f t="shared" si="15"/>
        <v>0</v>
      </c>
      <c r="P20" s="2">
        <f t="shared" si="15"/>
        <v>0</v>
      </c>
      <c r="Q20" s="2">
        <f t="shared" si="15"/>
        <v>0</v>
      </c>
      <c r="R20" s="2">
        <f t="shared" si="15"/>
        <v>0</v>
      </c>
      <c r="S20" s="2">
        <f t="shared" si="15"/>
        <v>0</v>
      </c>
      <c r="T20" s="2">
        <f t="shared" si="15"/>
        <v>0</v>
      </c>
      <c r="U20" s="2">
        <f t="shared" si="15"/>
        <v>0</v>
      </c>
      <c r="V20" s="2" t="e">
        <f t="shared" si="15"/>
        <v>#REF!</v>
      </c>
      <c r="W20" s="2" t="e">
        <f t="shared" si="15"/>
        <v>#REF!</v>
      </c>
      <c r="X20" s="2">
        <f t="shared" si="15"/>
        <v>0</v>
      </c>
      <c r="Y20" s="2" t="e">
        <f t="shared" si="15"/>
        <v>#REF!</v>
      </c>
      <c r="Z20" s="2" t="e">
        <f t="shared" si="15"/>
        <v>#REF!</v>
      </c>
      <c r="AA20" s="2">
        <f t="shared" si="15"/>
        <v>0</v>
      </c>
      <c r="AB20" s="2" t="e">
        <f t="shared" si="15"/>
        <v>#REF!</v>
      </c>
      <c r="AC20" s="2" t="e">
        <f t="shared" si="15"/>
        <v>#REF!</v>
      </c>
      <c r="AD20" s="2">
        <f t="shared" si="15"/>
        <v>0</v>
      </c>
      <c r="AE20" s="2" t="e">
        <f t="shared" si="15"/>
        <v>#REF!</v>
      </c>
      <c r="AF20" s="3" t="e">
        <f t="shared" si="15"/>
        <v>#REF!</v>
      </c>
      <c r="AG20" s="2">
        <v>40096.5072</v>
      </c>
      <c r="AH20" s="2">
        <v>40484.103600000002</v>
      </c>
      <c r="AI20" s="2">
        <v>41908.451999999997</v>
      </c>
      <c r="AJ20" s="2">
        <v>43377.740399999995</v>
      </c>
    </row>
    <row r="21" spans="1:36" ht="15" customHeight="1" x14ac:dyDescent="0.3">
      <c r="A21" s="76" t="s">
        <v>50</v>
      </c>
      <c r="B21" s="76"/>
      <c r="C21" s="76"/>
      <c r="D21" s="2"/>
      <c r="E21" s="2">
        <f t="shared" ref="E21:AF21" si="16">SUM(E6:E20)/2</f>
        <v>51210.831999999988</v>
      </c>
      <c r="F21" s="2">
        <f t="shared" si="16"/>
        <v>0</v>
      </c>
      <c r="G21" s="2">
        <f t="shared" si="16"/>
        <v>51210.831999999988</v>
      </c>
      <c r="H21" s="2">
        <f t="shared" si="16"/>
        <v>14450.972300000003</v>
      </c>
      <c r="I21" s="2">
        <f t="shared" si="16"/>
        <v>0</v>
      </c>
      <c r="J21" s="2">
        <f t="shared" si="16"/>
        <v>14450.972300000003</v>
      </c>
      <c r="K21" s="2">
        <f t="shared" si="16"/>
        <v>7056.6249999999991</v>
      </c>
      <c r="L21" s="2">
        <f t="shared" si="16"/>
        <v>0</v>
      </c>
      <c r="M21" s="2">
        <f t="shared" si="16"/>
        <v>7056.6249999999991</v>
      </c>
      <c r="N21" s="2">
        <f t="shared" si="16"/>
        <v>72718.429300000003</v>
      </c>
      <c r="O21" s="2">
        <f t="shared" si="16"/>
        <v>0</v>
      </c>
      <c r="P21" s="2">
        <f t="shared" si="16"/>
        <v>72718.429300000003</v>
      </c>
      <c r="Q21" s="2">
        <f t="shared" si="16"/>
        <v>0</v>
      </c>
      <c r="R21" s="2">
        <f t="shared" si="16"/>
        <v>0</v>
      </c>
      <c r="S21" s="2">
        <f t="shared" si="16"/>
        <v>0</v>
      </c>
      <c r="T21" s="2">
        <f t="shared" si="16"/>
        <v>0</v>
      </c>
      <c r="U21" s="2">
        <f t="shared" si="16"/>
        <v>608476.29550000001</v>
      </c>
      <c r="V21" s="2" t="e">
        <f t="shared" si="16"/>
        <v>#REF!</v>
      </c>
      <c r="W21" s="2" t="e">
        <f t="shared" si="16"/>
        <v>#REF!</v>
      </c>
      <c r="X21" s="2">
        <f t="shared" si="16"/>
        <v>171675.46950000001</v>
      </c>
      <c r="Y21" s="2" t="e">
        <f t="shared" si="16"/>
        <v>#REF!</v>
      </c>
      <c r="Z21" s="2" t="e">
        <f t="shared" si="16"/>
        <v>#REF!</v>
      </c>
      <c r="AA21" s="2">
        <f t="shared" si="16"/>
        <v>83771.445900000006</v>
      </c>
      <c r="AB21" s="2" t="e">
        <f t="shared" si="16"/>
        <v>#REF!</v>
      </c>
      <c r="AC21" s="2" t="e">
        <f t="shared" si="16"/>
        <v>#REF!</v>
      </c>
      <c r="AD21" s="2">
        <f t="shared" si="16"/>
        <v>863923.21089999995</v>
      </c>
      <c r="AE21" s="2" t="e">
        <f t="shared" si="16"/>
        <v>#REF!</v>
      </c>
      <c r="AF21" s="3" t="e">
        <f t="shared" si="16"/>
        <v>#REF!</v>
      </c>
      <c r="AG21" s="2">
        <v>924546.3947000003</v>
      </c>
      <c r="AH21" s="2">
        <v>947929.19140000013</v>
      </c>
      <c r="AI21" s="2">
        <v>973041.44299999997</v>
      </c>
      <c r="AJ21" s="2">
        <v>993283.4003000001</v>
      </c>
    </row>
    <row r="22" spans="1:36" ht="15" customHeight="1" x14ac:dyDescent="0.25"/>
    <row r="23" spans="1:36" ht="15" customHeight="1" x14ac:dyDescent="0.25"/>
    <row r="24" spans="1:36" ht="15" customHeight="1" x14ac:dyDescent="0.25"/>
    <row r="25" spans="1:36" ht="15" customHeight="1" x14ac:dyDescent="0.25"/>
    <row r="26" spans="1:36" ht="15" customHeight="1" x14ac:dyDescent="0.25"/>
    <row r="27" spans="1:36" ht="15" customHeight="1" x14ac:dyDescent="0.25"/>
    <row r="28" spans="1:36" ht="15" customHeight="1" x14ac:dyDescent="0.25"/>
    <row r="29" spans="1:36" ht="15" customHeight="1" x14ac:dyDescent="0.25"/>
    <row r="30" spans="1:36" ht="15" customHeight="1" x14ac:dyDescent="0.25"/>
    <row r="31" spans="1:36" ht="15" customHeight="1" x14ac:dyDescent="0.25"/>
    <row r="32" spans="1:3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sheetData>
  <mergeCells count="22">
    <mergeCell ref="B2:E2"/>
    <mergeCell ref="A4:A5"/>
    <mergeCell ref="B4:B5"/>
    <mergeCell ref="C4:C5"/>
    <mergeCell ref="D4:D5"/>
    <mergeCell ref="E4:G4"/>
    <mergeCell ref="A20:C20"/>
    <mergeCell ref="A21:C21"/>
    <mergeCell ref="AA4:AC4"/>
    <mergeCell ref="AD4:AF4"/>
    <mergeCell ref="A12:C12"/>
    <mergeCell ref="A14:C14"/>
    <mergeCell ref="A18:C18"/>
    <mergeCell ref="H4:J4"/>
    <mergeCell ref="K4:M4"/>
    <mergeCell ref="N4:P4"/>
    <mergeCell ref="Q4:Q5"/>
    <mergeCell ref="R4:R5"/>
    <mergeCell ref="S4:S5"/>
    <mergeCell ref="T4:T5"/>
    <mergeCell ref="U4:W4"/>
    <mergeCell ref="X4:Z4"/>
  </mergeCells>
  <pageMargins left="0.75" right="0.75" top="1" bottom="1" header="0.5" footer="0.5"/>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EA7EF-3D7F-4B63-AC76-E828846820B6}">
  <sheetPr>
    <tabColor rgb="FFFFFF00"/>
    <pageSetUpPr fitToPage="1"/>
  </sheetPr>
  <dimension ref="A1:H107"/>
  <sheetViews>
    <sheetView topLeftCell="A28" workbookViewId="0">
      <selection activeCell="H71" sqref="H71"/>
    </sheetView>
  </sheetViews>
  <sheetFormatPr defaultColWidth="9.1796875" defaultRowHeight="12.75" customHeight="1" x14ac:dyDescent="0.25"/>
  <cols>
    <col min="1" max="1" width="6.7265625" style="17" customWidth="1"/>
    <col min="2" max="2" width="51" style="17" customWidth="1"/>
    <col min="3" max="7" width="14.7265625" style="17" customWidth="1"/>
    <col min="8" max="16384" width="9.1796875" style="17"/>
  </cols>
  <sheetData>
    <row r="1" spans="1:7" ht="12.75" customHeight="1" x14ac:dyDescent="0.3">
      <c r="A1" s="67" t="s">
        <v>317</v>
      </c>
      <c r="B1" s="67"/>
      <c r="C1" s="67"/>
      <c r="D1" s="67"/>
      <c r="E1" s="67"/>
    </row>
    <row r="3" spans="1:7" ht="12.75" customHeight="1" x14ac:dyDescent="0.3">
      <c r="A3" s="67" t="s">
        <v>98</v>
      </c>
      <c r="B3" s="67"/>
      <c r="C3" s="67"/>
      <c r="D3" s="67"/>
      <c r="E3" s="67"/>
      <c r="F3" s="67"/>
      <c r="G3" s="67"/>
    </row>
    <row r="5" spans="1:7" ht="12.75" customHeight="1" x14ac:dyDescent="0.25">
      <c r="A5" s="18" t="s">
        <v>99</v>
      </c>
      <c r="B5" s="18" t="s">
        <v>100</v>
      </c>
      <c r="C5" s="19" t="s">
        <v>101</v>
      </c>
      <c r="D5" s="19" t="s">
        <v>102</v>
      </c>
      <c r="E5" s="19" t="s">
        <v>103</v>
      </c>
      <c r="F5" s="19" t="s">
        <v>104</v>
      </c>
      <c r="G5" s="19" t="s">
        <v>105</v>
      </c>
    </row>
    <row r="6" spans="1:7" ht="12.75" customHeight="1" x14ac:dyDescent="0.25">
      <c r="A6" s="20" t="s">
        <v>106</v>
      </c>
      <c r="B6" s="20" t="s">
        <v>107</v>
      </c>
      <c r="C6" s="21">
        <v>3700035</v>
      </c>
      <c r="D6" s="21">
        <v>3774035.7</v>
      </c>
      <c r="E6" s="21">
        <v>3849516.4139999999</v>
      </c>
      <c r="F6" s="21">
        <v>3926506.7423</v>
      </c>
      <c r="G6" s="21">
        <v>4005036.8771000002</v>
      </c>
    </row>
    <row r="7" spans="1:7" ht="12.75" customHeight="1" x14ac:dyDescent="0.25">
      <c r="A7" s="20" t="s">
        <v>108</v>
      </c>
      <c r="B7" s="20" t="s">
        <v>109</v>
      </c>
      <c r="C7" s="21">
        <v>0</v>
      </c>
      <c r="D7" s="21">
        <v>0</v>
      </c>
      <c r="E7" s="21">
        <v>0</v>
      </c>
      <c r="F7" s="21">
        <v>0</v>
      </c>
      <c r="G7" s="21">
        <v>0</v>
      </c>
    </row>
    <row r="8" spans="1:7" ht="12.75" customHeight="1" x14ac:dyDescent="0.25">
      <c r="A8" s="20" t="s">
        <v>110</v>
      </c>
      <c r="B8" s="20" t="s">
        <v>111</v>
      </c>
      <c r="C8" s="21">
        <v>274459</v>
      </c>
      <c r="D8" s="21">
        <v>279948.18</v>
      </c>
      <c r="E8" s="21">
        <v>285547.14360000001</v>
      </c>
      <c r="F8" s="21">
        <v>291258.08649999998</v>
      </c>
      <c r="G8" s="21">
        <v>297083.24819999997</v>
      </c>
    </row>
    <row r="9" spans="1:7" ht="12.75" customHeight="1" x14ac:dyDescent="0.25">
      <c r="A9" s="20" t="s">
        <v>112</v>
      </c>
      <c r="B9" s="20" t="s">
        <v>113</v>
      </c>
      <c r="C9" s="21">
        <v>0</v>
      </c>
      <c r="D9" s="21">
        <v>0</v>
      </c>
      <c r="E9" s="21">
        <v>0</v>
      </c>
      <c r="F9" s="21">
        <v>0</v>
      </c>
      <c r="G9" s="21">
        <v>0</v>
      </c>
    </row>
    <row r="10" spans="1:7" ht="12.75" customHeight="1" x14ac:dyDescent="0.25">
      <c r="A10" s="20" t="s">
        <v>114</v>
      </c>
      <c r="B10" s="20" t="s">
        <v>115</v>
      </c>
      <c r="C10" s="21">
        <v>116655</v>
      </c>
      <c r="D10" s="21">
        <v>118988.1</v>
      </c>
      <c r="E10" s="21">
        <v>121367.86199999999</v>
      </c>
      <c r="F10" s="21">
        <v>123795.21920000001</v>
      </c>
      <c r="G10" s="21">
        <v>126271.12360000001</v>
      </c>
    </row>
    <row r="11" spans="1:7" ht="12.75" customHeight="1" x14ac:dyDescent="0.25">
      <c r="A11" s="20" t="s">
        <v>116</v>
      </c>
      <c r="B11" s="20" t="s">
        <v>117</v>
      </c>
      <c r="C11" s="21">
        <v>167138</v>
      </c>
      <c r="D11" s="21">
        <v>170480.76</v>
      </c>
      <c r="E11" s="21">
        <v>173890.37520000001</v>
      </c>
      <c r="F11" s="21">
        <v>177368.1827</v>
      </c>
      <c r="G11" s="21">
        <v>180915.54639999999</v>
      </c>
    </row>
    <row r="12" spans="1:7" ht="12.75" customHeight="1" x14ac:dyDescent="0.25">
      <c r="A12" s="20" t="s">
        <v>118</v>
      </c>
      <c r="B12" s="20" t="s">
        <v>119</v>
      </c>
      <c r="C12" s="21">
        <v>157774</v>
      </c>
      <c r="D12" s="21">
        <v>55136</v>
      </c>
      <c r="E12" s="21">
        <v>0</v>
      </c>
      <c r="F12" s="21">
        <v>0</v>
      </c>
      <c r="G12" s="21">
        <v>0</v>
      </c>
    </row>
    <row r="13" spans="1:7" ht="12.75" customHeight="1" x14ac:dyDescent="0.25">
      <c r="A13" s="20" t="s">
        <v>120</v>
      </c>
      <c r="B13" s="20" t="s">
        <v>121</v>
      </c>
      <c r="C13" s="21">
        <v>11700</v>
      </c>
      <c r="D13" s="21">
        <v>11934</v>
      </c>
      <c r="E13" s="21">
        <v>12172.68</v>
      </c>
      <c r="F13" s="21">
        <v>12416.133599999999</v>
      </c>
      <c r="G13" s="21">
        <v>12664.4563</v>
      </c>
    </row>
    <row r="14" spans="1:7" ht="12.75" customHeight="1" x14ac:dyDescent="0.25">
      <c r="A14" s="20" t="s">
        <v>122</v>
      </c>
      <c r="B14" s="20" t="s">
        <v>123</v>
      </c>
      <c r="C14" s="21">
        <v>441225</v>
      </c>
      <c r="D14" s="21">
        <v>448645</v>
      </c>
      <c r="E14" s="21">
        <v>456213</v>
      </c>
      <c r="F14" s="21">
        <v>463933</v>
      </c>
      <c r="G14" s="21">
        <v>471807</v>
      </c>
    </row>
    <row r="15" spans="1:7" ht="12.75" customHeight="1" x14ac:dyDescent="0.25">
      <c r="A15" s="20" t="s">
        <v>124</v>
      </c>
      <c r="B15" s="20" t="s">
        <v>125</v>
      </c>
      <c r="C15" s="21">
        <v>6401</v>
      </c>
      <c r="D15" s="21">
        <v>116638.958</v>
      </c>
      <c r="E15" s="21">
        <v>183503.40700000001</v>
      </c>
      <c r="F15" s="21">
        <v>188801.15040000001</v>
      </c>
      <c r="G15" s="21">
        <v>194257.5037</v>
      </c>
    </row>
    <row r="16" spans="1:7" ht="12.75" customHeight="1" x14ac:dyDescent="0.25">
      <c r="A16" s="20" t="s">
        <v>126</v>
      </c>
      <c r="B16" s="20" t="s">
        <v>127</v>
      </c>
      <c r="C16" s="21">
        <v>0</v>
      </c>
      <c r="D16" s="21">
        <v>0</v>
      </c>
      <c r="E16" s="21">
        <v>0</v>
      </c>
      <c r="F16" s="21">
        <v>0</v>
      </c>
      <c r="G16" s="21">
        <v>0</v>
      </c>
    </row>
    <row r="17" spans="1:8" ht="12.75" customHeight="1" x14ac:dyDescent="0.25">
      <c r="A17" s="20" t="s">
        <v>128</v>
      </c>
      <c r="B17" s="20" t="s">
        <v>129</v>
      </c>
      <c r="C17" s="21">
        <v>0</v>
      </c>
      <c r="D17" s="21">
        <v>0</v>
      </c>
      <c r="E17" s="21">
        <v>0</v>
      </c>
      <c r="F17" s="21">
        <v>0</v>
      </c>
      <c r="G17" s="21">
        <v>0</v>
      </c>
    </row>
    <row r="18" spans="1:8" ht="12.75" customHeight="1" x14ac:dyDescent="0.25">
      <c r="A18" s="20" t="s">
        <v>130</v>
      </c>
      <c r="B18" s="20" t="s">
        <v>131</v>
      </c>
      <c r="C18" s="21">
        <v>50350</v>
      </c>
      <c r="D18" s="21">
        <v>50350</v>
      </c>
      <c r="E18" s="21">
        <v>50350</v>
      </c>
      <c r="F18" s="21">
        <v>50350</v>
      </c>
      <c r="G18" s="21">
        <v>50350</v>
      </c>
    </row>
    <row r="19" spans="1:8" ht="12.75" customHeight="1" x14ac:dyDescent="0.25">
      <c r="A19" s="20" t="s">
        <v>132</v>
      </c>
      <c r="B19" s="20" t="s">
        <v>133</v>
      </c>
      <c r="C19" s="21">
        <v>18150</v>
      </c>
      <c r="D19" s="21">
        <v>14000</v>
      </c>
      <c r="E19" s="21">
        <v>14000</v>
      </c>
      <c r="F19" s="21">
        <v>14000</v>
      </c>
      <c r="G19" s="21">
        <v>14000</v>
      </c>
    </row>
    <row r="20" spans="1:8" ht="12.75" customHeight="1" x14ac:dyDescent="0.25">
      <c r="A20" s="20" t="s">
        <v>134</v>
      </c>
      <c r="B20" s="20" t="s">
        <v>135</v>
      </c>
      <c r="C20" s="21">
        <v>0</v>
      </c>
      <c r="D20" s="21">
        <v>0</v>
      </c>
      <c r="E20" s="21">
        <v>0</v>
      </c>
      <c r="F20" s="21">
        <v>0</v>
      </c>
      <c r="G20" s="21">
        <v>0</v>
      </c>
    </row>
    <row r="21" spans="1:8" ht="12.75" customHeight="1" x14ac:dyDescent="0.25">
      <c r="A21" s="20" t="s">
        <v>136</v>
      </c>
      <c r="B21" s="20" t="s">
        <v>137</v>
      </c>
      <c r="C21" s="21">
        <v>0</v>
      </c>
      <c r="D21" s="21">
        <v>0</v>
      </c>
      <c r="E21" s="21">
        <v>0</v>
      </c>
      <c r="F21" s="21">
        <v>0</v>
      </c>
      <c r="G21" s="21">
        <v>0</v>
      </c>
    </row>
    <row r="22" spans="1:8" ht="12.75" customHeight="1" x14ac:dyDescent="0.25">
      <c r="A22" s="20" t="s">
        <v>138</v>
      </c>
      <c r="B22" s="20" t="s">
        <v>139</v>
      </c>
      <c r="C22" s="21">
        <v>0</v>
      </c>
      <c r="D22" s="21">
        <v>0</v>
      </c>
      <c r="E22" s="21">
        <v>0</v>
      </c>
      <c r="F22" s="21">
        <v>0</v>
      </c>
      <c r="G22" s="21">
        <v>0</v>
      </c>
    </row>
    <row r="23" spans="1:8" ht="12.75" customHeight="1" x14ac:dyDescent="0.25">
      <c r="A23" s="20" t="s">
        <v>140</v>
      </c>
      <c r="B23" s="20" t="s">
        <v>141</v>
      </c>
      <c r="C23" s="21">
        <v>0</v>
      </c>
      <c r="D23" s="21">
        <v>0</v>
      </c>
      <c r="E23" s="21">
        <v>0</v>
      </c>
      <c r="F23" s="21">
        <v>0</v>
      </c>
      <c r="G23" s="21">
        <v>0</v>
      </c>
    </row>
    <row r="24" spans="1:8" ht="12.75" customHeight="1" x14ac:dyDescent="0.25">
      <c r="A24" s="68" t="s">
        <v>142</v>
      </c>
      <c r="B24" s="68"/>
      <c r="C24" s="22">
        <f>SUM(C6:C23)</f>
        <v>4943887</v>
      </c>
      <c r="D24" s="22">
        <f>SUM(D6:D23)</f>
        <v>5040156.6979999999</v>
      </c>
      <c r="E24" s="22">
        <f>SUM(E6:E23)</f>
        <v>5146560.8817999987</v>
      </c>
      <c r="F24" s="22">
        <f>SUM(F6:F23)</f>
        <v>5248428.5147000002</v>
      </c>
      <c r="G24" s="22">
        <f>SUM(G6:G23)</f>
        <v>5352385.7553000003</v>
      </c>
    </row>
    <row r="26" spans="1:8" ht="12.75" customHeight="1" x14ac:dyDescent="0.3">
      <c r="A26" s="67" t="s">
        <v>143</v>
      </c>
      <c r="B26" s="67"/>
      <c r="C26" s="67"/>
      <c r="D26" s="67"/>
      <c r="E26" s="67"/>
      <c r="F26" s="67"/>
      <c r="G26" s="67"/>
    </row>
    <row r="28" spans="1:8" ht="12.75" customHeight="1" x14ac:dyDescent="0.25">
      <c r="A28" s="18" t="s">
        <v>99</v>
      </c>
      <c r="B28" s="18" t="s">
        <v>100</v>
      </c>
      <c r="C28" s="19" t="s">
        <v>101</v>
      </c>
      <c r="D28" s="19" t="s">
        <v>102</v>
      </c>
      <c r="E28" s="19" t="s">
        <v>103</v>
      </c>
      <c r="F28" s="19" t="s">
        <v>104</v>
      </c>
      <c r="G28" s="19" t="s">
        <v>105</v>
      </c>
    </row>
    <row r="29" spans="1:8" ht="12.75" customHeight="1" x14ac:dyDescent="0.25">
      <c r="A29" s="20" t="s">
        <v>144</v>
      </c>
      <c r="B29" s="20" t="s">
        <v>145</v>
      </c>
      <c r="C29" s="24">
        <v>681821.09970000002</v>
      </c>
      <c r="D29" s="24">
        <v>700570.26760000002</v>
      </c>
      <c r="E29" s="24">
        <v>721697.92839999998</v>
      </c>
      <c r="F29" s="24">
        <v>740051.90419999999</v>
      </c>
      <c r="G29" s="24">
        <v>754942.94929999998</v>
      </c>
      <c r="H29" s="17" t="s">
        <v>146</v>
      </c>
    </row>
    <row r="30" spans="1:8" ht="12.75" customHeight="1" x14ac:dyDescent="0.25">
      <c r="A30" s="20" t="s">
        <v>147</v>
      </c>
      <c r="B30" s="20" t="s">
        <v>68</v>
      </c>
      <c r="C30" s="24">
        <v>45726.211900000002</v>
      </c>
      <c r="D30" s="24">
        <v>46655.735399999998</v>
      </c>
      <c r="E30" s="24">
        <v>47743.256300000001</v>
      </c>
      <c r="F30" s="24">
        <v>48812.696799999998</v>
      </c>
      <c r="G30" s="24">
        <v>49803.953600000001</v>
      </c>
      <c r="H30" s="17" t="s">
        <v>148</v>
      </c>
    </row>
    <row r="31" spans="1:8" ht="12.75" customHeight="1" x14ac:dyDescent="0.25">
      <c r="A31" s="20" t="s">
        <v>149</v>
      </c>
      <c r="B31" s="20" t="s">
        <v>150</v>
      </c>
      <c r="C31" s="24">
        <v>136375.88889999999</v>
      </c>
      <c r="D31" s="24">
        <v>137223.8787</v>
      </c>
      <c r="E31" s="24">
        <v>138003.89350000001</v>
      </c>
      <c r="F31" s="24">
        <v>142268.39309999999</v>
      </c>
      <c r="G31" s="24">
        <v>145158.7623</v>
      </c>
    </row>
    <row r="32" spans="1:8" ht="12.75" customHeight="1" x14ac:dyDescent="0.25">
      <c r="A32" s="20" t="s">
        <v>151</v>
      </c>
      <c r="B32" s="20" t="s">
        <v>152</v>
      </c>
      <c r="C32" s="24">
        <v>0</v>
      </c>
      <c r="D32" s="24">
        <v>0</v>
      </c>
      <c r="E32" s="24">
        <v>0</v>
      </c>
      <c r="F32" s="24">
        <v>0</v>
      </c>
      <c r="G32" s="24">
        <v>0</v>
      </c>
    </row>
    <row r="33" spans="1:7" ht="12.75" customHeight="1" x14ac:dyDescent="0.25">
      <c r="A33" s="20" t="s">
        <v>153</v>
      </c>
      <c r="B33" s="20" t="s">
        <v>154</v>
      </c>
      <c r="C33" s="24">
        <v>0</v>
      </c>
      <c r="D33" s="24">
        <v>0</v>
      </c>
      <c r="E33" s="24">
        <v>0</v>
      </c>
      <c r="F33" s="24">
        <v>0</v>
      </c>
      <c r="G33" s="24">
        <v>0</v>
      </c>
    </row>
    <row r="34" spans="1:7" ht="12.75" customHeight="1" x14ac:dyDescent="0.25">
      <c r="A34" s="20" t="s">
        <v>155</v>
      </c>
      <c r="B34" s="20" t="s">
        <v>156</v>
      </c>
      <c r="C34" s="24">
        <v>0</v>
      </c>
      <c r="D34" s="24">
        <v>40096.507299999997</v>
      </c>
      <c r="E34" s="24">
        <v>40484.103000000003</v>
      </c>
      <c r="F34" s="24">
        <v>41908.450700000001</v>
      </c>
      <c r="G34" s="24">
        <v>43377.739300000001</v>
      </c>
    </row>
    <row r="35" spans="1:7" ht="12.75" customHeight="1" x14ac:dyDescent="0.25">
      <c r="A35" s="20" t="s">
        <v>157</v>
      </c>
      <c r="B35" s="20" t="s">
        <v>158</v>
      </c>
      <c r="C35" s="21">
        <v>0</v>
      </c>
      <c r="D35" s="21">
        <v>0</v>
      </c>
      <c r="E35" s="21">
        <v>0</v>
      </c>
      <c r="F35" s="21">
        <v>0</v>
      </c>
      <c r="G35" s="21">
        <v>0</v>
      </c>
    </row>
    <row r="36" spans="1:7" ht="12.75" customHeight="1" x14ac:dyDescent="0.25">
      <c r="A36" s="20" t="s">
        <v>159</v>
      </c>
      <c r="B36" s="20" t="s">
        <v>160</v>
      </c>
      <c r="C36" s="21">
        <v>19152</v>
      </c>
      <c r="D36" s="21">
        <v>19535.04</v>
      </c>
      <c r="E36" s="21">
        <v>19925.7408</v>
      </c>
      <c r="F36" s="21">
        <v>20324.2556</v>
      </c>
      <c r="G36" s="21">
        <v>20730.740699999998</v>
      </c>
    </row>
    <row r="37" spans="1:7" ht="12.75" customHeight="1" x14ac:dyDescent="0.25">
      <c r="A37" s="20" t="s">
        <v>161</v>
      </c>
      <c r="B37" s="20" t="s">
        <v>162</v>
      </c>
      <c r="C37" s="21">
        <v>4400</v>
      </c>
      <c r="D37" s="21">
        <v>4488</v>
      </c>
      <c r="E37" s="21">
        <v>4577.76</v>
      </c>
      <c r="F37" s="21">
        <v>4669.3152</v>
      </c>
      <c r="G37" s="21">
        <v>4762.7015000000001</v>
      </c>
    </row>
    <row r="38" spans="1:7" ht="12.75" customHeight="1" x14ac:dyDescent="0.25">
      <c r="A38" s="20" t="s">
        <v>163</v>
      </c>
      <c r="B38" s="20" t="s">
        <v>164</v>
      </c>
      <c r="C38" s="21">
        <v>0</v>
      </c>
      <c r="D38" s="21">
        <v>0</v>
      </c>
      <c r="E38" s="21">
        <v>0</v>
      </c>
      <c r="F38" s="21">
        <v>0</v>
      </c>
      <c r="G38" s="21">
        <v>0</v>
      </c>
    </row>
    <row r="39" spans="1:7" ht="12.75" customHeight="1" x14ac:dyDescent="0.25">
      <c r="A39" s="20" t="s">
        <v>165</v>
      </c>
      <c r="B39" s="20" t="s">
        <v>166</v>
      </c>
      <c r="C39" s="21">
        <v>0</v>
      </c>
      <c r="D39" s="21">
        <v>0</v>
      </c>
      <c r="E39" s="21">
        <v>0</v>
      </c>
      <c r="F39" s="21">
        <v>0</v>
      </c>
      <c r="G39" s="21">
        <v>0</v>
      </c>
    </row>
    <row r="40" spans="1:7" ht="12.75" customHeight="1" x14ac:dyDescent="0.25">
      <c r="A40" s="20" t="s">
        <v>167</v>
      </c>
      <c r="B40" s="20" t="s">
        <v>168</v>
      </c>
      <c r="C40" s="21">
        <v>59575</v>
      </c>
      <c r="D40" s="21">
        <v>60766.5</v>
      </c>
      <c r="E40" s="21">
        <v>61981.83</v>
      </c>
      <c r="F40" s="21">
        <v>63221.4666</v>
      </c>
      <c r="G40" s="21">
        <v>64485.895900000003</v>
      </c>
    </row>
    <row r="41" spans="1:7" ht="12.75" customHeight="1" x14ac:dyDescent="0.25">
      <c r="A41" s="20" t="s">
        <v>169</v>
      </c>
      <c r="B41" s="20" t="s">
        <v>170</v>
      </c>
      <c r="C41" s="21">
        <v>20000</v>
      </c>
      <c r="D41" s="21">
        <v>20400</v>
      </c>
      <c r="E41" s="21">
        <v>20808</v>
      </c>
      <c r="F41" s="21">
        <v>21224.16</v>
      </c>
      <c r="G41" s="21">
        <v>21648.643199999999</v>
      </c>
    </row>
    <row r="42" spans="1:7" ht="12.75" customHeight="1" x14ac:dyDescent="0.25">
      <c r="A42" s="20" t="s">
        <v>171</v>
      </c>
      <c r="B42" s="20" t="s">
        <v>172</v>
      </c>
      <c r="C42" s="21">
        <v>101969</v>
      </c>
      <c r="D42" s="21">
        <v>104008.38</v>
      </c>
      <c r="E42" s="21">
        <v>106088.54760000001</v>
      </c>
      <c r="F42" s="21">
        <v>108210.3186</v>
      </c>
      <c r="G42" s="21">
        <v>110374.5249</v>
      </c>
    </row>
    <row r="43" spans="1:7" ht="12.75" customHeight="1" x14ac:dyDescent="0.25">
      <c r="A43" s="20" t="s">
        <v>173</v>
      </c>
      <c r="B43" s="20" t="s">
        <v>174</v>
      </c>
      <c r="C43" s="21">
        <v>7500</v>
      </c>
      <c r="D43" s="21">
        <v>7650</v>
      </c>
      <c r="E43" s="21">
        <v>7803</v>
      </c>
      <c r="F43" s="21">
        <v>7959.06</v>
      </c>
      <c r="G43" s="21">
        <v>8118.2412000000004</v>
      </c>
    </row>
    <row r="44" spans="1:7" ht="12.75" customHeight="1" x14ac:dyDescent="0.25">
      <c r="A44" s="20" t="s">
        <v>175</v>
      </c>
      <c r="B44" s="20" t="s">
        <v>176</v>
      </c>
      <c r="C44" s="21">
        <v>115000</v>
      </c>
      <c r="D44" s="21">
        <v>117300</v>
      </c>
      <c r="E44" s="21">
        <v>119646</v>
      </c>
      <c r="F44" s="21">
        <v>122038.92</v>
      </c>
      <c r="G44" s="21">
        <v>124479.69839999999</v>
      </c>
    </row>
    <row r="45" spans="1:7" ht="12.75" customHeight="1" x14ac:dyDescent="0.25">
      <c r="A45" s="20" t="s">
        <v>177</v>
      </c>
      <c r="B45" s="20" t="s">
        <v>178</v>
      </c>
      <c r="C45" s="21">
        <v>85100</v>
      </c>
      <c r="D45" s="21">
        <v>86802</v>
      </c>
      <c r="E45" s="21">
        <v>88538.04</v>
      </c>
      <c r="F45" s="21">
        <v>90308.800799999997</v>
      </c>
      <c r="G45" s="21">
        <v>92114.976800000004</v>
      </c>
    </row>
    <row r="46" spans="1:7" ht="12.75" customHeight="1" x14ac:dyDescent="0.25">
      <c r="A46" s="20" t="s">
        <v>179</v>
      </c>
      <c r="B46" s="20" t="s">
        <v>180</v>
      </c>
      <c r="C46" s="21">
        <v>19450</v>
      </c>
      <c r="D46" s="21">
        <v>19839</v>
      </c>
      <c r="E46" s="21">
        <v>20235.78</v>
      </c>
      <c r="F46" s="21">
        <v>20640.495599999998</v>
      </c>
      <c r="G46" s="21">
        <v>21053.305499999999</v>
      </c>
    </row>
    <row r="47" spans="1:7" ht="12.75" customHeight="1" x14ac:dyDescent="0.25">
      <c r="A47" s="20" t="s">
        <v>181</v>
      </c>
      <c r="B47" s="20" t="s">
        <v>182</v>
      </c>
      <c r="C47" s="21">
        <v>62400</v>
      </c>
      <c r="D47" s="21">
        <v>63648</v>
      </c>
      <c r="E47" s="21">
        <v>64920.959999999999</v>
      </c>
      <c r="F47" s="21">
        <v>66219.379199999996</v>
      </c>
      <c r="G47" s="21">
        <v>67543.766799999998</v>
      </c>
    </row>
    <row r="48" spans="1:7" ht="12.75" customHeight="1" x14ac:dyDescent="0.25">
      <c r="A48" s="20" t="s">
        <v>183</v>
      </c>
      <c r="B48" s="20" t="s">
        <v>184</v>
      </c>
      <c r="C48" s="21">
        <v>9982</v>
      </c>
      <c r="D48" s="21">
        <v>10181.64</v>
      </c>
      <c r="E48" s="21">
        <v>10385.272800000001</v>
      </c>
      <c r="F48" s="21">
        <v>10592.978300000001</v>
      </c>
      <c r="G48" s="21">
        <v>10804.837799999999</v>
      </c>
    </row>
    <row r="49" spans="1:7" ht="12.75" customHeight="1" x14ac:dyDescent="0.25">
      <c r="A49" s="20" t="s">
        <v>185</v>
      </c>
      <c r="B49" s="20" t="s">
        <v>186</v>
      </c>
      <c r="C49" s="21">
        <v>423</v>
      </c>
      <c r="D49" s="21">
        <v>431.46</v>
      </c>
      <c r="E49" s="21">
        <v>440.08920000000001</v>
      </c>
      <c r="F49" s="21">
        <v>448.89100000000002</v>
      </c>
      <c r="G49" s="21">
        <v>457.86880000000002</v>
      </c>
    </row>
    <row r="50" spans="1:7" ht="12.75" customHeight="1" x14ac:dyDescent="0.25">
      <c r="A50" s="20" t="s">
        <v>187</v>
      </c>
      <c r="B50" s="20" t="s">
        <v>188</v>
      </c>
      <c r="C50" s="21">
        <v>5240</v>
      </c>
      <c r="D50" s="21">
        <v>5344.8</v>
      </c>
      <c r="E50" s="21">
        <v>5451.6959999999999</v>
      </c>
      <c r="F50" s="21">
        <v>5560.7299000000003</v>
      </c>
      <c r="G50" s="21">
        <v>5671.9444999999996</v>
      </c>
    </row>
    <row r="51" spans="1:7" ht="12.75" customHeight="1" x14ac:dyDescent="0.25">
      <c r="A51" s="20" t="s">
        <v>189</v>
      </c>
      <c r="B51" s="20" t="s">
        <v>190</v>
      </c>
      <c r="C51" s="21">
        <v>15750</v>
      </c>
      <c r="D51" s="21">
        <v>16065</v>
      </c>
      <c r="E51" s="21">
        <v>16386.3</v>
      </c>
      <c r="F51" s="21">
        <v>16714.026000000002</v>
      </c>
      <c r="G51" s="21">
        <v>17048.306499999999</v>
      </c>
    </row>
    <row r="52" spans="1:7" ht="12.75" customHeight="1" x14ac:dyDescent="0.25">
      <c r="A52" s="20" t="s">
        <v>191</v>
      </c>
      <c r="B52" s="20" t="s">
        <v>192</v>
      </c>
      <c r="C52" s="21">
        <v>1000</v>
      </c>
      <c r="D52" s="21">
        <v>1020</v>
      </c>
      <c r="E52" s="21">
        <v>1040.4000000000001</v>
      </c>
      <c r="F52" s="21">
        <v>1061.2080000000001</v>
      </c>
      <c r="G52" s="21">
        <v>1082.4322</v>
      </c>
    </row>
    <row r="53" spans="1:7" ht="12.75" customHeight="1" x14ac:dyDescent="0.25">
      <c r="A53" s="20" t="s">
        <v>193</v>
      </c>
      <c r="B53" s="20" t="s">
        <v>194</v>
      </c>
      <c r="C53" s="21">
        <v>500</v>
      </c>
      <c r="D53" s="21">
        <v>510</v>
      </c>
      <c r="E53" s="21">
        <v>520.20000000000005</v>
      </c>
      <c r="F53" s="21">
        <v>530.60400000000004</v>
      </c>
      <c r="G53" s="21">
        <v>541.21609999999998</v>
      </c>
    </row>
    <row r="54" spans="1:7" ht="12.75" customHeight="1" x14ac:dyDescent="0.25">
      <c r="A54" s="20" t="s">
        <v>195</v>
      </c>
      <c r="B54" s="20" t="s">
        <v>196</v>
      </c>
      <c r="C54" s="21">
        <v>18929</v>
      </c>
      <c r="D54" s="21">
        <v>19307.580000000002</v>
      </c>
      <c r="E54" s="21">
        <v>19693.731599999999</v>
      </c>
      <c r="F54" s="21">
        <v>20087.606199999998</v>
      </c>
      <c r="G54" s="21">
        <v>20489.358400000001</v>
      </c>
    </row>
    <row r="55" spans="1:7" ht="12.75" customHeight="1" x14ac:dyDescent="0.25">
      <c r="A55" s="20" t="s">
        <v>197</v>
      </c>
      <c r="B55" s="20" t="s">
        <v>198</v>
      </c>
      <c r="C55" s="21">
        <v>0</v>
      </c>
      <c r="D55" s="21">
        <v>0</v>
      </c>
      <c r="E55" s="21">
        <v>0</v>
      </c>
      <c r="F55" s="21">
        <v>0</v>
      </c>
      <c r="G55" s="21">
        <v>0</v>
      </c>
    </row>
    <row r="56" spans="1:7" ht="12.75" customHeight="1" x14ac:dyDescent="0.25">
      <c r="A56" s="20" t="s">
        <v>199</v>
      </c>
      <c r="B56" s="20" t="s">
        <v>200</v>
      </c>
      <c r="C56" s="21">
        <v>10100</v>
      </c>
      <c r="D56" s="21">
        <v>10302</v>
      </c>
      <c r="E56" s="21">
        <v>10508.04</v>
      </c>
      <c r="F56" s="21">
        <v>10718.200800000001</v>
      </c>
      <c r="G56" s="21">
        <v>10932.5648</v>
      </c>
    </row>
    <row r="57" spans="1:7" ht="12.75" customHeight="1" x14ac:dyDescent="0.25">
      <c r="A57" s="20" t="s">
        <v>201</v>
      </c>
      <c r="B57" s="20" t="s">
        <v>202</v>
      </c>
      <c r="C57" s="21">
        <v>24255</v>
      </c>
      <c r="D57" s="21">
        <v>24740.1</v>
      </c>
      <c r="E57" s="21">
        <v>25234.901999999998</v>
      </c>
      <c r="F57" s="21">
        <v>25739.599999999999</v>
      </c>
      <c r="G57" s="21">
        <v>26254.392</v>
      </c>
    </row>
    <row r="58" spans="1:7" ht="12.75" customHeight="1" x14ac:dyDescent="0.25">
      <c r="A58" s="20" t="s">
        <v>203</v>
      </c>
      <c r="B58" s="20" t="s">
        <v>204</v>
      </c>
      <c r="C58" s="21">
        <v>39830</v>
      </c>
      <c r="D58" s="21">
        <v>40626.6</v>
      </c>
      <c r="E58" s="21">
        <v>41439.131999999998</v>
      </c>
      <c r="F58" s="21">
        <v>42267.914599999996</v>
      </c>
      <c r="G58" s="21">
        <v>43113.272900000004</v>
      </c>
    </row>
    <row r="59" spans="1:7" ht="12.75" customHeight="1" x14ac:dyDescent="0.25">
      <c r="A59" s="20" t="s">
        <v>205</v>
      </c>
      <c r="B59" s="20" t="s">
        <v>206</v>
      </c>
      <c r="C59" s="21">
        <v>306269</v>
      </c>
      <c r="D59" s="21">
        <v>312394.38</v>
      </c>
      <c r="E59" s="21">
        <v>318642.26760000002</v>
      </c>
      <c r="F59" s="21">
        <v>325015.11300000001</v>
      </c>
      <c r="G59" s="21">
        <v>331515.41519999999</v>
      </c>
    </row>
    <row r="60" spans="1:7" ht="12.75" customHeight="1" x14ac:dyDescent="0.25">
      <c r="A60" s="20" t="s">
        <v>207</v>
      </c>
      <c r="B60" s="20" t="s">
        <v>208</v>
      </c>
      <c r="C60" s="21">
        <v>53800</v>
      </c>
      <c r="D60" s="21">
        <v>54876</v>
      </c>
      <c r="E60" s="21">
        <v>55973.52</v>
      </c>
      <c r="F60" s="21">
        <v>57092.990400000002</v>
      </c>
      <c r="G60" s="21">
        <v>58234.850200000001</v>
      </c>
    </row>
    <row r="61" spans="1:7" ht="12.75" customHeight="1" x14ac:dyDescent="0.25">
      <c r="A61" s="20" t="s">
        <v>209</v>
      </c>
      <c r="B61" s="20" t="s">
        <v>210</v>
      </c>
      <c r="C61" s="21">
        <v>187893</v>
      </c>
      <c r="D61" s="21">
        <v>191650.86</v>
      </c>
      <c r="E61" s="21">
        <v>195483.87719999999</v>
      </c>
      <c r="F61" s="21">
        <v>199393.55470000001</v>
      </c>
      <c r="G61" s="21">
        <v>203381.4258</v>
      </c>
    </row>
    <row r="62" spans="1:7" ht="12.75" customHeight="1" x14ac:dyDescent="0.25">
      <c r="A62" s="20" t="s">
        <v>211</v>
      </c>
      <c r="B62" s="20" t="s">
        <v>212</v>
      </c>
      <c r="C62" s="21">
        <v>0</v>
      </c>
      <c r="D62" s="21">
        <v>0</v>
      </c>
      <c r="E62" s="21">
        <v>0</v>
      </c>
      <c r="F62" s="21">
        <v>0</v>
      </c>
      <c r="G62" s="21">
        <v>0</v>
      </c>
    </row>
    <row r="63" spans="1:7" ht="12.75" customHeight="1" x14ac:dyDescent="0.25">
      <c r="A63" s="20" t="s">
        <v>213</v>
      </c>
      <c r="B63" s="20" t="s">
        <v>214</v>
      </c>
      <c r="C63" s="21">
        <v>2600000</v>
      </c>
      <c r="D63" s="21">
        <v>2855000</v>
      </c>
      <c r="E63" s="21">
        <v>3050000</v>
      </c>
      <c r="F63" s="21">
        <v>3100000</v>
      </c>
      <c r="G63" s="21">
        <v>3200000</v>
      </c>
    </row>
    <row r="64" spans="1:7" ht="12.75" customHeight="1" x14ac:dyDescent="0.25">
      <c r="A64" s="20" t="s">
        <v>215</v>
      </c>
      <c r="B64" s="20" t="s">
        <v>216</v>
      </c>
      <c r="C64" s="21">
        <v>0</v>
      </c>
      <c r="D64" s="21">
        <v>0</v>
      </c>
      <c r="E64" s="21">
        <v>0</v>
      </c>
      <c r="F64" s="21">
        <v>0</v>
      </c>
      <c r="G64" s="21">
        <v>0</v>
      </c>
    </row>
    <row r="65" spans="1:7" ht="12.75" customHeight="1" x14ac:dyDescent="0.25">
      <c r="A65" s="20" t="s">
        <v>217</v>
      </c>
      <c r="B65" s="20" t="s">
        <v>218</v>
      </c>
      <c r="C65" s="21">
        <v>0</v>
      </c>
      <c r="D65" s="21">
        <v>0</v>
      </c>
      <c r="E65" s="21">
        <v>0</v>
      </c>
      <c r="F65" s="21">
        <v>0</v>
      </c>
      <c r="G65" s="21">
        <v>0</v>
      </c>
    </row>
    <row r="66" spans="1:7" ht="12.75" customHeight="1" x14ac:dyDescent="0.25">
      <c r="A66" s="20" t="s">
        <v>219</v>
      </c>
      <c r="B66" s="20" t="s">
        <v>220</v>
      </c>
      <c r="C66" s="21">
        <v>0</v>
      </c>
      <c r="D66" s="21">
        <v>0</v>
      </c>
      <c r="E66" s="21">
        <v>0</v>
      </c>
      <c r="F66" s="21">
        <v>0</v>
      </c>
      <c r="G66" s="21">
        <v>0</v>
      </c>
    </row>
    <row r="67" spans="1:7" ht="12.75" customHeight="1" x14ac:dyDescent="0.25">
      <c r="A67" s="20" t="s">
        <v>221</v>
      </c>
      <c r="B67" s="20" t="s">
        <v>222</v>
      </c>
      <c r="C67" s="21">
        <v>0</v>
      </c>
      <c r="D67" s="21">
        <v>0</v>
      </c>
      <c r="E67" s="21">
        <v>0</v>
      </c>
      <c r="F67" s="21">
        <v>0</v>
      </c>
      <c r="G67" s="21">
        <v>0</v>
      </c>
    </row>
    <row r="68" spans="1:7" ht="12.75" customHeight="1" x14ac:dyDescent="0.25">
      <c r="A68" s="68" t="s">
        <v>223</v>
      </c>
      <c r="B68" s="68"/>
      <c r="C68" s="22">
        <f>SUM(C29:C67)</f>
        <v>4632440.2005000003</v>
      </c>
      <c r="D68" s="22">
        <f>SUM(D29:D67)</f>
        <v>4971433.7290000003</v>
      </c>
      <c r="E68" s="22">
        <f>SUM(E29:E67)</f>
        <v>5213654.2680000002</v>
      </c>
      <c r="F68" s="22">
        <f>SUM(F29:F67)</f>
        <v>5313081.0333000012</v>
      </c>
      <c r="G68" s="22">
        <f>SUM(G29:G67)</f>
        <v>5458123.7846000008</v>
      </c>
    </row>
    <row r="70" spans="1:7" ht="12.75" customHeight="1" x14ac:dyDescent="0.25">
      <c r="A70" s="65" t="s">
        <v>224</v>
      </c>
      <c r="B70" s="65"/>
      <c r="C70" s="23">
        <f>C24-C68</f>
        <v>311446.79949999973</v>
      </c>
      <c r="D70" s="23">
        <f>D24-D68</f>
        <v>68722.968999999575</v>
      </c>
      <c r="E70" s="23">
        <f>E24-E68</f>
        <v>-67093.386200001463</v>
      </c>
      <c r="F70" s="23">
        <f>F24-F68</f>
        <v>-64652.518600001</v>
      </c>
      <c r="G70" s="23">
        <f>G24-G68</f>
        <v>-105738.02930000052</v>
      </c>
    </row>
    <row r="71" spans="1:7" ht="12.75" customHeight="1" x14ac:dyDescent="0.25">
      <c r="A71" s="65" t="s">
        <v>225</v>
      </c>
      <c r="B71" s="65"/>
      <c r="C71" s="23">
        <v>-400360</v>
      </c>
      <c r="D71" s="23">
        <f>C72</f>
        <v>-88913.200500000268</v>
      </c>
      <c r="E71" s="23">
        <f>D72</f>
        <v>-20190.231500000693</v>
      </c>
      <c r="F71" s="23">
        <f>E72</f>
        <v>-87283.617700002156</v>
      </c>
      <c r="G71" s="23">
        <f>F72</f>
        <v>-151936.13630000316</v>
      </c>
    </row>
    <row r="72" spans="1:7" ht="12.75" customHeight="1" x14ac:dyDescent="0.25">
      <c r="A72" s="65" t="s">
        <v>226</v>
      </c>
      <c r="B72" s="65"/>
      <c r="C72" s="23">
        <f>C70+C71</f>
        <v>-88913.200500000268</v>
      </c>
      <c r="D72" s="23">
        <f>D70+D71</f>
        <v>-20190.231500000693</v>
      </c>
      <c r="E72" s="23">
        <f>E70+E71</f>
        <v>-87283.617700002156</v>
      </c>
      <c r="F72" s="23">
        <f>F70+F71</f>
        <v>-151936.13630000316</v>
      </c>
      <c r="G72" s="23">
        <f>G70+G71</f>
        <v>-257674.16560000367</v>
      </c>
    </row>
    <row r="74" spans="1:7" ht="12.75" customHeight="1" x14ac:dyDescent="0.3">
      <c r="A74" s="67" t="s">
        <v>227</v>
      </c>
      <c r="B74" s="67"/>
      <c r="C74" s="67"/>
      <c r="D74" s="67"/>
      <c r="E74" s="67"/>
      <c r="F74" s="67"/>
      <c r="G74" s="67"/>
    </row>
    <row r="76" spans="1:7" ht="12.75" customHeight="1" x14ac:dyDescent="0.25">
      <c r="A76" s="18" t="s">
        <v>99</v>
      </c>
      <c r="B76" s="18" t="s">
        <v>100</v>
      </c>
      <c r="C76" s="19" t="s">
        <v>101</v>
      </c>
      <c r="D76" s="19" t="s">
        <v>102</v>
      </c>
      <c r="E76" s="19" t="s">
        <v>103</v>
      </c>
      <c r="F76" s="19" t="s">
        <v>104</v>
      </c>
      <c r="G76" s="19" t="s">
        <v>105</v>
      </c>
    </row>
    <row r="77" spans="1:7" ht="12.75" customHeight="1" x14ac:dyDescent="0.25">
      <c r="A77" s="20" t="s">
        <v>228</v>
      </c>
      <c r="B77" s="20" t="s">
        <v>227</v>
      </c>
      <c r="C77" s="21">
        <v>0</v>
      </c>
      <c r="D77" s="21">
        <v>0</v>
      </c>
      <c r="E77" s="21">
        <v>0</v>
      </c>
      <c r="F77" s="21">
        <v>0</v>
      </c>
      <c r="G77" s="21">
        <v>0</v>
      </c>
    </row>
    <row r="78" spans="1:7" ht="12.75" customHeight="1" x14ac:dyDescent="0.25">
      <c r="A78" s="20" t="s">
        <v>229</v>
      </c>
      <c r="B78" s="20" t="s">
        <v>230</v>
      </c>
      <c r="C78" s="21">
        <v>0</v>
      </c>
      <c r="D78" s="21">
        <v>0</v>
      </c>
      <c r="E78" s="21">
        <v>0</v>
      </c>
      <c r="F78" s="21">
        <v>0</v>
      </c>
      <c r="G78" s="21">
        <v>0</v>
      </c>
    </row>
    <row r="79" spans="1:7" ht="12.75" customHeight="1" x14ac:dyDescent="0.25">
      <c r="A79" s="20" t="s">
        <v>231</v>
      </c>
      <c r="B79" s="20" t="s">
        <v>232</v>
      </c>
      <c r="C79" s="21">
        <v>0</v>
      </c>
      <c r="D79" s="21">
        <v>0</v>
      </c>
      <c r="E79" s="21">
        <v>0</v>
      </c>
      <c r="F79" s="21">
        <v>0</v>
      </c>
      <c r="G79" s="21">
        <v>0</v>
      </c>
    </row>
    <row r="80" spans="1:7" ht="12.75" customHeight="1" x14ac:dyDescent="0.25">
      <c r="A80" s="68" t="s">
        <v>233</v>
      </c>
      <c r="B80" s="68"/>
      <c r="C80" s="22">
        <f>SUM(C77:C79)</f>
        <v>0</v>
      </c>
      <c r="D80" s="22">
        <f>SUM(D77:D79)</f>
        <v>0</v>
      </c>
      <c r="E80" s="22">
        <f>SUM(E77:E79)</f>
        <v>0</v>
      </c>
      <c r="F80" s="22">
        <f>SUM(F77:F79)</f>
        <v>0</v>
      </c>
      <c r="G80" s="22">
        <f>SUM(G77:G79)</f>
        <v>0</v>
      </c>
    </row>
    <row r="82" spans="1:7" ht="12.75" customHeight="1" x14ac:dyDescent="0.3">
      <c r="A82" s="67" t="s">
        <v>234</v>
      </c>
      <c r="B82" s="67"/>
      <c r="C82" s="67"/>
      <c r="D82" s="67"/>
      <c r="E82" s="67"/>
      <c r="F82" s="67"/>
      <c r="G82" s="67"/>
    </row>
    <row r="84" spans="1:7" ht="12.75" customHeight="1" x14ac:dyDescent="0.25">
      <c r="A84" s="18" t="s">
        <v>99</v>
      </c>
      <c r="B84" s="18" t="s">
        <v>100</v>
      </c>
      <c r="C84" s="19" t="s">
        <v>101</v>
      </c>
      <c r="D84" s="19" t="s">
        <v>102</v>
      </c>
      <c r="E84" s="19" t="s">
        <v>103</v>
      </c>
      <c r="F84" s="19" t="s">
        <v>104</v>
      </c>
      <c r="G84" s="19" t="s">
        <v>105</v>
      </c>
    </row>
    <row r="85" spans="1:7" ht="12.75" customHeight="1" x14ac:dyDescent="0.25">
      <c r="A85" s="20" t="s">
        <v>235</v>
      </c>
      <c r="B85" s="20" t="s">
        <v>236</v>
      </c>
      <c r="C85" s="21">
        <v>0</v>
      </c>
      <c r="D85" s="21">
        <v>0</v>
      </c>
      <c r="E85" s="21">
        <v>0</v>
      </c>
      <c r="F85" s="21">
        <v>0</v>
      </c>
      <c r="G85" s="21">
        <v>0</v>
      </c>
    </row>
    <row r="86" spans="1:7" ht="12.75" customHeight="1" x14ac:dyDescent="0.25">
      <c r="A86" s="20" t="s">
        <v>237</v>
      </c>
      <c r="B86" s="20" t="s">
        <v>238</v>
      </c>
      <c r="C86" s="21">
        <v>0</v>
      </c>
      <c r="D86" s="21">
        <v>0</v>
      </c>
      <c r="E86" s="21">
        <v>0</v>
      </c>
      <c r="F86" s="21">
        <v>0</v>
      </c>
      <c r="G86" s="21">
        <v>0</v>
      </c>
    </row>
    <row r="87" spans="1:7" ht="12.75" customHeight="1" x14ac:dyDescent="0.25">
      <c r="A87" s="20" t="s">
        <v>239</v>
      </c>
      <c r="B87" s="20" t="s">
        <v>240</v>
      </c>
      <c r="C87" s="21">
        <v>0</v>
      </c>
      <c r="D87" s="21">
        <v>0</v>
      </c>
      <c r="E87" s="21">
        <v>0</v>
      </c>
      <c r="F87" s="21">
        <v>0</v>
      </c>
      <c r="G87" s="21">
        <v>0</v>
      </c>
    </row>
    <row r="88" spans="1:7" ht="12.75" customHeight="1" x14ac:dyDescent="0.25">
      <c r="A88" s="20" t="s">
        <v>241</v>
      </c>
      <c r="B88" s="20" t="s">
        <v>184</v>
      </c>
      <c r="C88" s="21">
        <v>0</v>
      </c>
      <c r="D88" s="21">
        <v>0</v>
      </c>
      <c r="E88" s="21">
        <v>0</v>
      </c>
      <c r="F88" s="21">
        <v>0</v>
      </c>
      <c r="G88" s="21">
        <v>0</v>
      </c>
    </row>
    <row r="89" spans="1:7" ht="12.75" customHeight="1" x14ac:dyDescent="0.25">
      <c r="A89" s="20" t="s">
        <v>242</v>
      </c>
      <c r="B89" s="20" t="s">
        <v>186</v>
      </c>
      <c r="C89" s="21">
        <v>0</v>
      </c>
      <c r="D89" s="21">
        <v>0</v>
      </c>
      <c r="E89" s="21">
        <v>0</v>
      </c>
      <c r="F89" s="21">
        <v>0</v>
      </c>
      <c r="G89" s="21">
        <v>0</v>
      </c>
    </row>
    <row r="90" spans="1:7" ht="12.75" customHeight="1" x14ac:dyDescent="0.25">
      <c r="A90" s="20" t="s">
        <v>243</v>
      </c>
      <c r="B90" s="20" t="s">
        <v>190</v>
      </c>
      <c r="C90" s="21">
        <v>0</v>
      </c>
      <c r="D90" s="21">
        <v>0</v>
      </c>
      <c r="E90" s="21">
        <v>0</v>
      </c>
      <c r="F90" s="21">
        <v>0</v>
      </c>
      <c r="G90" s="21">
        <v>0</v>
      </c>
    </row>
    <row r="91" spans="1:7" ht="12.75" customHeight="1" x14ac:dyDescent="0.25">
      <c r="A91" s="20" t="s">
        <v>244</v>
      </c>
      <c r="B91" s="20" t="s">
        <v>192</v>
      </c>
      <c r="C91" s="21">
        <v>0</v>
      </c>
      <c r="D91" s="21">
        <v>0</v>
      </c>
      <c r="E91" s="21">
        <v>0</v>
      </c>
      <c r="F91" s="21">
        <v>0</v>
      </c>
      <c r="G91" s="21">
        <v>0</v>
      </c>
    </row>
    <row r="92" spans="1:7" ht="12.75" customHeight="1" x14ac:dyDescent="0.25">
      <c r="A92" s="20" t="s">
        <v>245</v>
      </c>
      <c r="B92" s="20" t="s">
        <v>194</v>
      </c>
      <c r="C92" s="21">
        <v>0</v>
      </c>
      <c r="D92" s="21">
        <v>0</v>
      </c>
      <c r="E92" s="21">
        <v>0</v>
      </c>
      <c r="F92" s="21">
        <v>0</v>
      </c>
      <c r="G92" s="21">
        <v>0</v>
      </c>
    </row>
    <row r="93" spans="1:7" ht="12.75" customHeight="1" x14ac:dyDescent="0.25">
      <c r="A93" s="68" t="s">
        <v>246</v>
      </c>
      <c r="B93" s="68"/>
      <c r="C93" s="22">
        <f>SUM(C85:C92)</f>
        <v>0</v>
      </c>
      <c r="D93" s="22">
        <f>SUM(D85:D92)</f>
        <v>0</v>
      </c>
      <c r="E93" s="22">
        <f>SUM(E85:E92)</f>
        <v>0</v>
      </c>
      <c r="F93" s="22">
        <f>SUM(F85:F92)</f>
        <v>0</v>
      </c>
      <c r="G93" s="22">
        <f>SUM(G85:G92)</f>
        <v>0</v>
      </c>
    </row>
    <row r="95" spans="1:7" ht="12.75" customHeight="1" x14ac:dyDescent="0.25">
      <c r="A95" s="65" t="s">
        <v>224</v>
      </c>
      <c r="B95" s="65"/>
      <c r="C95" s="23">
        <f>C80-C93</f>
        <v>0</v>
      </c>
      <c r="D95" s="23">
        <f>D80-D93</f>
        <v>0</v>
      </c>
      <c r="E95" s="23">
        <f>E80-E93</f>
        <v>0</v>
      </c>
      <c r="F95" s="23">
        <f>F80-F93</f>
        <v>0</v>
      </c>
      <c r="G95" s="23">
        <f>G80-G93</f>
        <v>0</v>
      </c>
    </row>
    <row r="96" spans="1:7" ht="12.75" customHeight="1" x14ac:dyDescent="0.25">
      <c r="A96" s="65" t="s">
        <v>225</v>
      </c>
      <c r="B96" s="65"/>
      <c r="C96" s="23">
        <v>0</v>
      </c>
      <c r="D96" s="23">
        <f>C97</f>
        <v>0</v>
      </c>
      <c r="E96" s="23">
        <f>D97</f>
        <v>0</v>
      </c>
      <c r="F96" s="23">
        <f>E97</f>
        <v>0</v>
      </c>
      <c r="G96" s="23">
        <f>F97</f>
        <v>0</v>
      </c>
    </row>
    <row r="97" spans="1:7" ht="12.75" customHeight="1" x14ac:dyDescent="0.25">
      <c r="A97" s="65" t="s">
        <v>226</v>
      </c>
      <c r="B97" s="65"/>
      <c r="C97" s="23">
        <f>C95+C96</f>
        <v>0</v>
      </c>
      <c r="D97" s="23">
        <f>D95+D96</f>
        <v>0</v>
      </c>
      <c r="E97" s="23">
        <f>E95+E96</f>
        <v>0</v>
      </c>
      <c r="F97" s="23">
        <f>F95+F96</f>
        <v>0</v>
      </c>
      <c r="G97" s="23">
        <f>G95+G96</f>
        <v>0</v>
      </c>
    </row>
    <row r="99" spans="1:7" ht="12.75" customHeight="1" x14ac:dyDescent="0.25">
      <c r="A99" s="17" t="s">
        <v>247</v>
      </c>
    </row>
    <row r="101" spans="1:7" ht="12.75" customHeight="1" x14ac:dyDescent="0.25">
      <c r="A101" s="17" t="s">
        <v>248</v>
      </c>
    </row>
    <row r="102" spans="1:7" ht="12.75" customHeight="1" x14ac:dyDescent="0.25">
      <c r="A102" s="17" t="s">
        <v>249</v>
      </c>
      <c r="E102" s="17" t="s">
        <v>250</v>
      </c>
    </row>
    <row r="103" spans="1:7" ht="12.75" customHeight="1" x14ac:dyDescent="0.25">
      <c r="A103" s="17" t="s">
        <v>251</v>
      </c>
    </row>
    <row r="105" spans="1:7" ht="12.75" customHeight="1" x14ac:dyDescent="0.25">
      <c r="A105" s="66" t="s">
        <v>252</v>
      </c>
      <c r="B105" s="66"/>
      <c r="C105" s="66"/>
      <c r="E105" s="17" t="s">
        <v>250</v>
      </c>
    </row>
    <row r="107" spans="1:7" ht="12.75" customHeight="1" x14ac:dyDescent="0.25">
      <c r="A107" s="66" t="s">
        <v>253</v>
      </c>
      <c r="B107" s="66"/>
      <c r="C107" s="66"/>
      <c r="E107" s="17" t="s">
        <v>250</v>
      </c>
    </row>
  </sheetData>
  <mergeCells count="17">
    <mergeCell ref="A93:B93"/>
    <mergeCell ref="A1:E1"/>
    <mergeCell ref="A3:G3"/>
    <mergeCell ref="A24:B24"/>
    <mergeCell ref="A26:G26"/>
    <mergeCell ref="A68:B68"/>
    <mergeCell ref="A70:B70"/>
    <mergeCell ref="A71:B71"/>
    <mergeCell ref="A72:B72"/>
    <mergeCell ref="A74:G74"/>
    <mergeCell ref="A80:B80"/>
    <mergeCell ref="A82:G82"/>
    <mergeCell ref="A95:B95"/>
    <mergeCell ref="A96:B96"/>
    <mergeCell ref="A97:B97"/>
    <mergeCell ref="A105:C105"/>
    <mergeCell ref="A107:C107"/>
  </mergeCells>
  <pageMargins left="0.75" right="0.75" top="1" bottom="1" header="0.5" footer="0.5"/>
  <pageSetup paperSize="9" orientation="portrait" horizontalDpi="300" verticalDpi="300"/>
  <headerFooter alignWithMargins="0">
    <oddHeader>&amp;R&amp;"Lato,Bold"&amp;7 Scenario: Original FY26/27 budget TEST March 2026</oddHeader>
    <oddFooter>&amp;L&amp;"Lato,Bold"&amp;7 Access Education&amp;R&amp;"Lato,Bold"&amp;7 Report Generated by FPS Web : &amp;D &amp;T by Rachel Harrison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3F2CE-A2C8-4EAF-B0B1-09435E255AEB}">
  <sheetPr>
    <tabColor rgb="FFFFFF00"/>
    <pageSetUpPr fitToPage="1"/>
  </sheetPr>
  <dimension ref="A1:R108"/>
  <sheetViews>
    <sheetView topLeftCell="A22" workbookViewId="0">
      <selection activeCell="I44" sqref="I44"/>
    </sheetView>
  </sheetViews>
  <sheetFormatPr defaultColWidth="9.1796875" defaultRowHeight="12.75" customHeight="1" x14ac:dyDescent="0.25"/>
  <cols>
    <col min="1" max="1" width="6.7265625" style="17" customWidth="1"/>
    <col min="2" max="2" width="51" style="17" customWidth="1"/>
    <col min="3" max="7" width="14.7265625" style="17" customWidth="1"/>
    <col min="8" max="16384" width="9.1796875" style="17"/>
  </cols>
  <sheetData>
    <row r="1" spans="1:7" ht="12.75" customHeight="1" x14ac:dyDescent="0.3">
      <c r="A1" s="69" t="s">
        <v>318</v>
      </c>
      <c r="B1" s="69"/>
      <c r="C1" s="69"/>
      <c r="D1" s="69"/>
      <c r="E1" s="69"/>
    </row>
    <row r="3" spans="1:7" ht="12.75" customHeight="1" x14ac:dyDescent="0.3">
      <c r="A3" s="67" t="s">
        <v>98</v>
      </c>
      <c r="B3" s="67"/>
      <c r="C3" s="67"/>
      <c r="D3" s="67"/>
      <c r="E3" s="67"/>
      <c r="F3" s="67"/>
      <c r="G3" s="67"/>
    </row>
    <row r="5" spans="1:7" ht="12.75" customHeight="1" x14ac:dyDescent="0.25">
      <c r="A5" s="18" t="s">
        <v>99</v>
      </c>
      <c r="B5" s="18" t="s">
        <v>100</v>
      </c>
      <c r="C5" s="19" t="s">
        <v>101</v>
      </c>
      <c r="D5" s="19" t="s">
        <v>102</v>
      </c>
      <c r="E5" s="19" t="s">
        <v>103</v>
      </c>
      <c r="F5" s="19" t="s">
        <v>104</v>
      </c>
      <c r="G5" s="19" t="s">
        <v>105</v>
      </c>
    </row>
    <row r="6" spans="1:7" ht="12.75" customHeight="1" x14ac:dyDescent="0.25">
      <c r="A6" s="20" t="s">
        <v>106</v>
      </c>
      <c r="B6" s="20" t="s">
        <v>107</v>
      </c>
      <c r="C6" s="21">
        <v>3700035</v>
      </c>
      <c r="D6" s="21">
        <v>3774035.7</v>
      </c>
      <c r="E6" s="21">
        <v>3849516.4139999999</v>
      </c>
      <c r="F6" s="21">
        <v>3926506.7423</v>
      </c>
      <c r="G6" s="21">
        <v>4005036.8771000002</v>
      </c>
    </row>
    <row r="7" spans="1:7" ht="12.75" customHeight="1" x14ac:dyDescent="0.25">
      <c r="A7" s="20" t="s">
        <v>108</v>
      </c>
      <c r="B7" s="20" t="s">
        <v>109</v>
      </c>
      <c r="C7" s="21">
        <v>0</v>
      </c>
      <c r="D7" s="21">
        <v>0</v>
      </c>
      <c r="E7" s="21">
        <v>0</v>
      </c>
      <c r="F7" s="21">
        <v>0</v>
      </c>
      <c r="G7" s="21">
        <v>0</v>
      </c>
    </row>
    <row r="8" spans="1:7" ht="12.75" customHeight="1" x14ac:dyDescent="0.25">
      <c r="A8" s="20" t="s">
        <v>110</v>
      </c>
      <c r="B8" s="20" t="s">
        <v>111</v>
      </c>
      <c r="C8" s="21">
        <v>274459</v>
      </c>
      <c r="D8" s="21">
        <v>279948.18</v>
      </c>
      <c r="E8" s="21">
        <v>285547.14360000001</v>
      </c>
      <c r="F8" s="21">
        <v>291258.08649999998</v>
      </c>
      <c r="G8" s="21">
        <v>297083.24819999997</v>
      </c>
    </row>
    <row r="9" spans="1:7" ht="12.75" customHeight="1" x14ac:dyDescent="0.25">
      <c r="A9" s="20" t="s">
        <v>112</v>
      </c>
      <c r="B9" s="20" t="s">
        <v>113</v>
      </c>
      <c r="C9" s="21">
        <v>0</v>
      </c>
      <c r="D9" s="21">
        <v>0</v>
      </c>
      <c r="E9" s="21">
        <v>0</v>
      </c>
      <c r="F9" s="21">
        <v>0</v>
      </c>
      <c r="G9" s="21">
        <v>0</v>
      </c>
    </row>
    <row r="10" spans="1:7" ht="12.75" customHeight="1" x14ac:dyDescent="0.25">
      <c r="A10" s="20" t="s">
        <v>114</v>
      </c>
      <c r="B10" s="20" t="s">
        <v>115</v>
      </c>
      <c r="C10" s="21">
        <v>116655</v>
      </c>
      <c r="D10" s="21">
        <v>118988.1</v>
      </c>
      <c r="E10" s="21">
        <v>121367.86199999999</v>
      </c>
      <c r="F10" s="21">
        <v>123795.21920000001</v>
      </c>
      <c r="G10" s="21">
        <v>126271.12360000001</v>
      </c>
    </row>
    <row r="11" spans="1:7" ht="12.75" customHeight="1" x14ac:dyDescent="0.25">
      <c r="A11" s="20" t="s">
        <v>116</v>
      </c>
      <c r="B11" s="20" t="s">
        <v>117</v>
      </c>
      <c r="C11" s="21">
        <v>167138</v>
      </c>
      <c r="D11" s="21">
        <v>170480.76</v>
      </c>
      <c r="E11" s="21">
        <v>173890.37520000001</v>
      </c>
      <c r="F11" s="21">
        <v>177368.1827</v>
      </c>
      <c r="G11" s="21">
        <v>180915.54639999999</v>
      </c>
    </row>
    <row r="12" spans="1:7" ht="12.75" customHeight="1" x14ac:dyDescent="0.25">
      <c r="A12" s="20" t="s">
        <v>118</v>
      </c>
      <c r="B12" s="20" t="s">
        <v>119</v>
      </c>
      <c r="C12" s="21">
        <v>157774</v>
      </c>
      <c r="D12" s="21">
        <v>55136</v>
      </c>
      <c r="E12" s="21">
        <v>0</v>
      </c>
      <c r="F12" s="21">
        <v>0</v>
      </c>
      <c r="G12" s="21">
        <v>0</v>
      </c>
    </row>
    <row r="13" spans="1:7" ht="12.75" customHeight="1" x14ac:dyDescent="0.25">
      <c r="A13" s="20" t="s">
        <v>120</v>
      </c>
      <c r="B13" s="20" t="s">
        <v>121</v>
      </c>
      <c r="C13" s="21">
        <v>11700</v>
      </c>
      <c r="D13" s="21">
        <v>11934</v>
      </c>
      <c r="E13" s="21">
        <v>12172.68</v>
      </c>
      <c r="F13" s="21">
        <v>12416.133599999999</v>
      </c>
      <c r="G13" s="21">
        <v>12664.4563</v>
      </c>
    </row>
    <row r="14" spans="1:7" ht="12.75" customHeight="1" x14ac:dyDescent="0.25">
      <c r="A14" s="20" t="s">
        <v>122</v>
      </c>
      <c r="B14" s="20" t="s">
        <v>123</v>
      </c>
      <c r="C14" s="21">
        <v>441225</v>
      </c>
      <c r="D14" s="21">
        <v>448645</v>
      </c>
      <c r="E14" s="21">
        <v>456213</v>
      </c>
      <c r="F14" s="21">
        <v>463933</v>
      </c>
      <c r="G14" s="21">
        <v>471807</v>
      </c>
    </row>
    <row r="15" spans="1:7" ht="12.75" customHeight="1" x14ac:dyDescent="0.25">
      <c r="A15" s="20" t="s">
        <v>124</v>
      </c>
      <c r="B15" s="20" t="s">
        <v>125</v>
      </c>
      <c r="C15" s="21">
        <v>6401</v>
      </c>
      <c r="D15" s="21">
        <v>116638.958</v>
      </c>
      <c r="E15" s="21">
        <v>183503.40700000001</v>
      </c>
      <c r="F15" s="21">
        <v>188801.15040000001</v>
      </c>
      <c r="G15" s="21">
        <v>194257.5037</v>
      </c>
    </row>
    <row r="16" spans="1:7" ht="12.75" customHeight="1" x14ac:dyDescent="0.25">
      <c r="A16" s="20" t="s">
        <v>126</v>
      </c>
      <c r="B16" s="20" t="s">
        <v>127</v>
      </c>
      <c r="C16" s="21">
        <v>0</v>
      </c>
      <c r="D16" s="21">
        <v>0</v>
      </c>
      <c r="E16" s="21">
        <v>0</v>
      </c>
      <c r="F16" s="21">
        <v>0</v>
      </c>
      <c r="G16" s="21">
        <v>0</v>
      </c>
    </row>
    <row r="17" spans="1:18" ht="12.75" customHeight="1" x14ac:dyDescent="0.25">
      <c r="A17" s="20" t="s">
        <v>128</v>
      </c>
      <c r="B17" s="20" t="s">
        <v>129</v>
      </c>
      <c r="C17" s="21">
        <v>0</v>
      </c>
      <c r="D17" s="21">
        <v>0</v>
      </c>
      <c r="E17" s="21">
        <v>0</v>
      </c>
      <c r="F17" s="21">
        <v>0</v>
      </c>
      <c r="G17" s="21">
        <v>0</v>
      </c>
    </row>
    <row r="18" spans="1:18" ht="12.75" customHeight="1" x14ac:dyDescent="0.25">
      <c r="A18" s="20" t="s">
        <v>130</v>
      </c>
      <c r="B18" s="20" t="s">
        <v>131</v>
      </c>
      <c r="C18" s="21">
        <v>50350</v>
      </c>
      <c r="D18" s="21">
        <v>50350</v>
      </c>
      <c r="E18" s="21">
        <v>50350</v>
      </c>
      <c r="F18" s="21">
        <v>50350</v>
      </c>
      <c r="G18" s="21">
        <v>50350</v>
      </c>
    </row>
    <row r="19" spans="1:18" ht="12.75" customHeight="1" x14ac:dyDescent="0.25">
      <c r="A19" s="20" t="s">
        <v>132</v>
      </c>
      <c r="B19" s="20" t="s">
        <v>133</v>
      </c>
      <c r="C19" s="21">
        <v>18150</v>
      </c>
      <c r="D19" s="21">
        <v>14000</v>
      </c>
      <c r="E19" s="21">
        <v>14000</v>
      </c>
      <c r="F19" s="21">
        <v>14000</v>
      </c>
      <c r="G19" s="21">
        <v>14000</v>
      </c>
    </row>
    <row r="20" spans="1:18" ht="12.75" customHeight="1" x14ac:dyDescent="0.25">
      <c r="A20" s="20" t="s">
        <v>134</v>
      </c>
      <c r="B20" s="20" t="s">
        <v>135</v>
      </c>
      <c r="C20" s="21">
        <v>0</v>
      </c>
      <c r="D20" s="21">
        <v>0</v>
      </c>
      <c r="E20" s="21">
        <v>0</v>
      </c>
      <c r="F20" s="21">
        <v>0</v>
      </c>
      <c r="G20" s="21">
        <v>0</v>
      </c>
    </row>
    <row r="21" spans="1:18" ht="12.75" customHeight="1" x14ac:dyDescent="0.25">
      <c r="A21" s="20" t="s">
        <v>136</v>
      </c>
      <c r="B21" s="20" t="s">
        <v>137</v>
      </c>
      <c r="C21" s="21">
        <v>0</v>
      </c>
      <c r="D21" s="21">
        <v>0</v>
      </c>
      <c r="E21" s="21">
        <v>0</v>
      </c>
      <c r="F21" s="21">
        <v>0</v>
      </c>
      <c r="G21" s="21">
        <v>0</v>
      </c>
    </row>
    <row r="22" spans="1:18" ht="12.75" customHeight="1" x14ac:dyDescent="0.25">
      <c r="A22" s="20" t="s">
        <v>138</v>
      </c>
      <c r="B22" s="20" t="s">
        <v>139</v>
      </c>
      <c r="C22" s="21">
        <v>0</v>
      </c>
      <c r="D22" s="21">
        <v>0</v>
      </c>
      <c r="E22" s="21">
        <v>0</v>
      </c>
      <c r="F22" s="21">
        <v>0</v>
      </c>
      <c r="G22" s="21">
        <v>0</v>
      </c>
    </row>
    <row r="23" spans="1:18" ht="12.75" customHeight="1" x14ac:dyDescent="0.25">
      <c r="A23" s="20" t="s">
        <v>140</v>
      </c>
      <c r="B23" s="20" t="s">
        <v>141</v>
      </c>
      <c r="C23" s="21">
        <v>0</v>
      </c>
      <c r="D23" s="21">
        <v>0</v>
      </c>
      <c r="E23" s="21">
        <v>0</v>
      </c>
      <c r="F23" s="21">
        <v>0</v>
      </c>
      <c r="G23" s="21">
        <v>0</v>
      </c>
    </row>
    <row r="24" spans="1:18" ht="12.75" customHeight="1" x14ac:dyDescent="0.25">
      <c r="A24" s="68" t="s">
        <v>142</v>
      </c>
      <c r="B24" s="68"/>
      <c r="C24" s="22">
        <f>SUM(C6:C23)</f>
        <v>4943887</v>
      </c>
      <c r="D24" s="22">
        <f>SUM(D6:D23)</f>
        <v>5040156.6979999999</v>
      </c>
      <c r="E24" s="22">
        <f>SUM(E6:E23)</f>
        <v>5146560.8817999987</v>
      </c>
      <c r="F24" s="22">
        <f>SUM(F6:F23)</f>
        <v>5248428.5147000002</v>
      </c>
      <c r="G24" s="22">
        <f>SUM(G6:G23)</f>
        <v>5352385.7553000003</v>
      </c>
    </row>
    <row r="26" spans="1:18" ht="12.75" customHeight="1" x14ac:dyDescent="0.3">
      <c r="A26" s="67" t="s">
        <v>143</v>
      </c>
      <c r="B26" s="67"/>
      <c r="C26" s="67"/>
      <c r="D26" s="67"/>
      <c r="E26" s="67"/>
      <c r="F26" s="67"/>
      <c r="G26" s="67"/>
    </row>
    <row r="27" spans="1:18" ht="12.75" customHeight="1" x14ac:dyDescent="0.25">
      <c r="H27" s="17" t="s">
        <v>319</v>
      </c>
    </row>
    <row r="28" spans="1:18" ht="12.75" customHeight="1" x14ac:dyDescent="0.25">
      <c r="A28" s="18" t="s">
        <v>99</v>
      </c>
      <c r="B28" s="18" t="s">
        <v>100</v>
      </c>
      <c r="C28" s="19" t="s">
        <v>101</v>
      </c>
      <c r="D28" s="19" t="s">
        <v>102</v>
      </c>
      <c r="E28" s="19" t="s">
        <v>103</v>
      </c>
      <c r="F28" s="19" t="s">
        <v>104</v>
      </c>
      <c r="G28" s="19" t="s">
        <v>105</v>
      </c>
    </row>
    <row r="29" spans="1:18" ht="12.75" customHeight="1" x14ac:dyDescent="0.25">
      <c r="A29" s="20" t="s">
        <v>144</v>
      </c>
      <c r="B29" s="20" t="s">
        <v>145</v>
      </c>
      <c r="C29" s="24">
        <f>'Example-WORKINGS'!G10</f>
        <v>681821.11160000006</v>
      </c>
      <c r="D29" s="24">
        <f>'Example-WORKINGS'!J10</f>
        <v>662842.79960000003</v>
      </c>
      <c r="E29" s="24">
        <f>'Example-WORKINGS'!M10</f>
        <v>592507.10404166672</v>
      </c>
      <c r="F29" s="24">
        <f>'Example-WORKINGS'!P10</f>
        <v>607677.02548249997</v>
      </c>
      <c r="G29" s="24">
        <f>'Example-WORKINGS'!Q10</f>
        <v>619890.56069615006</v>
      </c>
      <c r="H29" s="32" t="s">
        <v>320</v>
      </c>
      <c r="I29" s="32"/>
      <c r="J29" s="32"/>
      <c r="K29" s="32"/>
      <c r="L29" s="32"/>
    </row>
    <row r="30" spans="1:18" ht="12.75" customHeight="1" x14ac:dyDescent="0.25">
      <c r="A30" s="20" t="s">
        <v>147</v>
      </c>
      <c r="B30" s="20" t="s">
        <v>68</v>
      </c>
      <c r="C30" s="24">
        <f>'Example-WORKINGS'!G12</f>
        <v>45726.212899999999</v>
      </c>
      <c r="D30" s="24">
        <f>'Example-WORKINGS'!J12</f>
        <v>46655.737200000003</v>
      </c>
      <c r="E30" s="24">
        <f>'Example-WORKINGS'!M12</f>
        <v>47743.2549</v>
      </c>
      <c r="F30" s="24">
        <f>'Example-WORKINGS'!P12</f>
        <v>48812.695100000004</v>
      </c>
      <c r="G30" s="24">
        <f>'Example-WORKINGS'!Q12</f>
        <v>49803.952000000005</v>
      </c>
      <c r="H30" s="32" t="s">
        <v>321</v>
      </c>
      <c r="I30" s="32"/>
      <c r="J30" s="32"/>
      <c r="K30" s="32"/>
      <c r="L30" s="32"/>
      <c r="M30" s="32"/>
      <c r="N30" s="32"/>
      <c r="O30" s="32"/>
      <c r="P30" s="32"/>
      <c r="Q30" s="32"/>
      <c r="R30" s="32"/>
    </row>
    <row r="31" spans="1:18" ht="12.75" customHeight="1" x14ac:dyDescent="0.25">
      <c r="A31" s="20" t="s">
        <v>149</v>
      </c>
      <c r="B31" s="20" t="s">
        <v>150</v>
      </c>
      <c r="C31" s="24">
        <f>'Example-WORKINGS'!G16</f>
        <v>135146.10462692307</v>
      </c>
      <c r="D31" s="24">
        <f>'Example-WORKINGS'!J16</f>
        <v>133228.47666184616</v>
      </c>
      <c r="E31" s="24">
        <f>'Example-WORKINGS'!M16</f>
        <v>107255.64053908308</v>
      </c>
      <c r="F31" s="24">
        <f>'Example-WORKINGS'!P16</f>
        <v>79953.733084398555</v>
      </c>
      <c r="G31" s="24">
        <f>'Example-WORKINGS'!Q16</f>
        <v>50951.230800000005</v>
      </c>
    </row>
    <row r="32" spans="1:18" ht="12.75" customHeight="1" x14ac:dyDescent="0.25">
      <c r="A32" s="20" t="s">
        <v>151</v>
      </c>
      <c r="B32" s="20" t="s">
        <v>152</v>
      </c>
      <c r="C32" s="24">
        <v>0</v>
      </c>
      <c r="D32" s="24">
        <v>0</v>
      </c>
      <c r="E32" s="24">
        <v>0</v>
      </c>
      <c r="F32" s="24">
        <v>0</v>
      </c>
      <c r="G32" s="24">
        <v>0</v>
      </c>
    </row>
    <row r="33" spans="1:8" ht="12.75" customHeight="1" x14ac:dyDescent="0.25">
      <c r="A33" s="20" t="s">
        <v>153</v>
      </c>
      <c r="B33" s="20" t="s">
        <v>154</v>
      </c>
      <c r="C33" s="24">
        <v>0</v>
      </c>
      <c r="D33" s="24">
        <v>0</v>
      </c>
      <c r="E33" s="24">
        <v>0</v>
      </c>
      <c r="F33" s="24">
        <v>0</v>
      </c>
      <c r="G33" s="24">
        <v>0</v>
      </c>
    </row>
    <row r="34" spans="1:8" ht="12.75" customHeight="1" x14ac:dyDescent="0.25">
      <c r="A34" s="20" t="s">
        <v>155</v>
      </c>
      <c r="B34" s="20" t="s">
        <v>156</v>
      </c>
      <c r="C34" s="24">
        <v>0</v>
      </c>
      <c r="D34" s="24">
        <f>'Example-WORKINGS'!J18</f>
        <v>40096.5072</v>
      </c>
      <c r="E34" s="24">
        <f>'Example-WORKINGS'!M18</f>
        <v>40484.103600000002</v>
      </c>
      <c r="F34" s="24">
        <f>'Example-WORKINGS'!P18</f>
        <v>41908.451999999997</v>
      </c>
      <c r="G34" s="24">
        <f>'Example-WORKINGS'!Q18</f>
        <v>43377.740399999995</v>
      </c>
    </row>
    <row r="35" spans="1:8" ht="12.75" customHeight="1" x14ac:dyDescent="0.25">
      <c r="A35" s="20" t="s">
        <v>157</v>
      </c>
      <c r="B35" s="20" t="s">
        <v>158</v>
      </c>
      <c r="C35" s="21">
        <v>0</v>
      </c>
      <c r="D35" s="21">
        <v>0</v>
      </c>
      <c r="E35" s="21">
        <v>0</v>
      </c>
      <c r="F35" s="21">
        <v>0</v>
      </c>
      <c r="G35" s="21">
        <v>0</v>
      </c>
    </row>
    <row r="36" spans="1:8" ht="12.75" customHeight="1" x14ac:dyDescent="0.25">
      <c r="A36" s="20"/>
      <c r="B36" s="83" t="s">
        <v>325</v>
      </c>
      <c r="C36" s="84"/>
      <c r="D36" s="84">
        <v>30000</v>
      </c>
      <c r="E36" s="84">
        <v>10000</v>
      </c>
      <c r="F36" s="84"/>
      <c r="G36" s="84"/>
      <c r="H36" s="17" t="s">
        <v>329</v>
      </c>
    </row>
    <row r="37" spans="1:8" ht="12.75" customHeight="1" x14ac:dyDescent="0.25">
      <c r="A37" s="20" t="s">
        <v>159</v>
      </c>
      <c r="B37" s="20" t="s">
        <v>160</v>
      </c>
      <c r="C37" s="21">
        <v>19152</v>
      </c>
      <c r="D37" s="21">
        <v>19535.04</v>
      </c>
      <c r="E37" s="21">
        <v>19925.7408</v>
      </c>
      <c r="F37" s="21">
        <v>20324.2556</v>
      </c>
      <c r="G37" s="21">
        <v>20730.740699999998</v>
      </c>
    </row>
    <row r="38" spans="1:8" ht="12.75" customHeight="1" x14ac:dyDescent="0.25">
      <c r="A38" s="20" t="s">
        <v>161</v>
      </c>
      <c r="B38" s="20" t="s">
        <v>162</v>
      </c>
      <c r="C38" s="21">
        <v>4400</v>
      </c>
      <c r="D38" s="21">
        <v>4488</v>
      </c>
      <c r="E38" s="21">
        <v>4577.76</v>
      </c>
      <c r="F38" s="21">
        <v>4669.3152</v>
      </c>
      <c r="G38" s="21">
        <v>4762.7015000000001</v>
      </c>
    </row>
    <row r="39" spans="1:8" ht="12.75" customHeight="1" x14ac:dyDescent="0.25">
      <c r="A39" s="20" t="s">
        <v>163</v>
      </c>
      <c r="B39" s="20" t="s">
        <v>164</v>
      </c>
      <c r="C39" s="21">
        <v>0</v>
      </c>
      <c r="D39" s="21">
        <v>0</v>
      </c>
      <c r="E39" s="21">
        <v>0</v>
      </c>
      <c r="F39" s="21">
        <v>0</v>
      </c>
      <c r="G39" s="21">
        <v>0</v>
      </c>
    </row>
    <row r="40" spans="1:8" ht="12.75" customHeight="1" x14ac:dyDescent="0.25">
      <c r="A40" s="20" t="s">
        <v>165</v>
      </c>
      <c r="B40" s="20" t="s">
        <v>166</v>
      </c>
      <c r="C40" s="21">
        <v>0</v>
      </c>
      <c r="D40" s="21">
        <v>0</v>
      </c>
      <c r="E40" s="21">
        <v>0</v>
      </c>
      <c r="F40" s="21">
        <v>0</v>
      </c>
      <c r="G40" s="21">
        <v>0</v>
      </c>
    </row>
    <row r="41" spans="1:8" ht="12.75" customHeight="1" x14ac:dyDescent="0.25">
      <c r="A41" s="20" t="s">
        <v>167</v>
      </c>
      <c r="B41" s="20" t="s">
        <v>168</v>
      </c>
      <c r="C41" s="21">
        <v>59575</v>
      </c>
      <c r="D41" s="21">
        <v>60766.5</v>
      </c>
      <c r="E41" s="21">
        <v>61981.83</v>
      </c>
      <c r="F41" s="21">
        <v>63221.4666</v>
      </c>
      <c r="G41" s="21">
        <v>64485.895900000003</v>
      </c>
    </row>
    <row r="42" spans="1:8" ht="12.75" customHeight="1" x14ac:dyDescent="0.25">
      <c r="A42" s="20" t="s">
        <v>169</v>
      </c>
      <c r="B42" s="20" t="s">
        <v>170</v>
      </c>
      <c r="C42" s="21">
        <v>20000</v>
      </c>
      <c r="D42" s="21">
        <v>20400</v>
      </c>
      <c r="E42" s="21">
        <v>20808</v>
      </c>
      <c r="F42" s="21">
        <v>21224.16</v>
      </c>
      <c r="G42" s="21">
        <v>21648.643199999999</v>
      </c>
    </row>
    <row r="43" spans="1:8" ht="12.75" customHeight="1" x14ac:dyDescent="0.25">
      <c r="A43" s="20" t="s">
        <v>171</v>
      </c>
      <c r="B43" s="20" t="s">
        <v>172</v>
      </c>
      <c r="C43" s="21">
        <v>101969</v>
      </c>
      <c r="D43" s="21">
        <v>104008.38</v>
      </c>
      <c r="E43" s="21">
        <v>106088.54760000001</v>
      </c>
      <c r="F43" s="21">
        <v>108210.3186</v>
      </c>
      <c r="G43" s="21">
        <v>110374.5249</v>
      </c>
    </row>
    <row r="44" spans="1:8" ht="12.75" customHeight="1" x14ac:dyDescent="0.25">
      <c r="A44" s="20" t="s">
        <v>173</v>
      </c>
      <c r="B44" s="20" t="s">
        <v>174</v>
      </c>
      <c r="C44" s="21">
        <v>7500</v>
      </c>
      <c r="D44" s="21">
        <v>7650</v>
      </c>
      <c r="E44" s="21">
        <v>7803</v>
      </c>
      <c r="F44" s="21">
        <v>7959.06</v>
      </c>
      <c r="G44" s="21">
        <v>8118.2412000000004</v>
      </c>
    </row>
    <row r="45" spans="1:8" ht="12.75" customHeight="1" x14ac:dyDescent="0.25">
      <c r="A45" s="20" t="s">
        <v>175</v>
      </c>
      <c r="B45" s="20" t="s">
        <v>176</v>
      </c>
      <c r="C45" s="21">
        <v>115000</v>
      </c>
      <c r="D45" s="21">
        <v>117300</v>
      </c>
      <c r="E45" s="21">
        <v>119646</v>
      </c>
      <c r="F45" s="21">
        <v>122038.92</v>
      </c>
      <c r="G45" s="21">
        <v>124479.69839999999</v>
      </c>
    </row>
    <row r="46" spans="1:8" ht="12.75" customHeight="1" x14ac:dyDescent="0.25">
      <c r="A46" s="20" t="s">
        <v>177</v>
      </c>
      <c r="B46" s="20" t="s">
        <v>178</v>
      </c>
      <c r="C46" s="21">
        <v>85100</v>
      </c>
      <c r="D46" s="21">
        <v>86802</v>
      </c>
      <c r="E46" s="21">
        <v>88538.04</v>
      </c>
      <c r="F46" s="21">
        <v>90308.800799999997</v>
      </c>
      <c r="G46" s="21">
        <v>92114.976800000004</v>
      </c>
    </row>
    <row r="47" spans="1:8" ht="12.75" customHeight="1" x14ac:dyDescent="0.25">
      <c r="A47" s="20" t="s">
        <v>179</v>
      </c>
      <c r="B47" s="20" t="s">
        <v>180</v>
      </c>
      <c r="C47" s="21">
        <v>19450</v>
      </c>
      <c r="D47" s="21">
        <v>19839</v>
      </c>
      <c r="E47" s="21">
        <v>20235.78</v>
      </c>
      <c r="F47" s="21">
        <v>20640.495599999998</v>
      </c>
      <c r="G47" s="21">
        <v>21053.305499999999</v>
      </c>
    </row>
    <row r="48" spans="1:8" ht="12.75" customHeight="1" x14ac:dyDescent="0.25">
      <c r="A48" s="20" t="s">
        <v>181</v>
      </c>
      <c r="B48" s="20" t="s">
        <v>182</v>
      </c>
      <c r="C48" s="21">
        <v>62400</v>
      </c>
      <c r="D48" s="21">
        <v>63648</v>
      </c>
      <c r="E48" s="21">
        <v>64920.959999999999</v>
      </c>
      <c r="F48" s="21">
        <v>66219.379199999996</v>
      </c>
      <c r="G48" s="21">
        <v>67543.766799999998</v>
      </c>
    </row>
    <row r="49" spans="1:7" ht="12.75" customHeight="1" x14ac:dyDescent="0.25">
      <c r="A49" s="20" t="s">
        <v>183</v>
      </c>
      <c r="B49" s="20" t="s">
        <v>184</v>
      </c>
      <c r="C49" s="21">
        <v>9982</v>
      </c>
      <c r="D49" s="21">
        <v>10181.64</v>
      </c>
      <c r="E49" s="21">
        <v>10385.272800000001</v>
      </c>
      <c r="F49" s="21">
        <v>10592.978300000001</v>
      </c>
      <c r="G49" s="21">
        <v>10804.837799999999</v>
      </c>
    </row>
    <row r="50" spans="1:7" ht="12.75" customHeight="1" x14ac:dyDescent="0.25">
      <c r="A50" s="20" t="s">
        <v>185</v>
      </c>
      <c r="B50" s="20" t="s">
        <v>186</v>
      </c>
      <c r="C50" s="21">
        <v>423</v>
      </c>
      <c r="D50" s="21">
        <v>431.46</v>
      </c>
      <c r="E50" s="21">
        <v>440.08920000000001</v>
      </c>
      <c r="F50" s="21">
        <v>448.89100000000002</v>
      </c>
      <c r="G50" s="21">
        <v>457.86880000000002</v>
      </c>
    </row>
    <row r="51" spans="1:7" ht="12.75" customHeight="1" x14ac:dyDescent="0.25">
      <c r="A51" s="20" t="s">
        <v>187</v>
      </c>
      <c r="B51" s="20" t="s">
        <v>188</v>
      </c>
      <c r="C51" s="21">
        <v>5240</v>
      </c>
      <c r="D51" s="21">
        <v>5344.8</v>
      </c>
      <c r="E51" s="21">
        <v>5451.6959999999999</v>
      </c>
      <c r="F51" s="21">
        <v>5560.7299000000003</v>
      </c>
      <c r="G51" s="21">
        <v>5671.9444999999996</v>
      </c>
    </row>
    <row r="52" spans="1:7" ht="12.75" customHeight="1" x14ac:dyDescent="0.25">
      <c r="A52" s="20" t="s">
        <v>189</v>
      </c>
      <c r="B52" s="20" t="s">
        <v>190</v>
      </c>
      <c r="C52" s="21">
        <v>15750</v>
      </c>
      <c r="D52" s="21">
        <v>16065</v>
      </c>
      <c r="E52" s="21">
        <v>16386.3</v>
      </c>
      <c r="F52" s="21">
        <v>16714.026000000002</v>
      </c>
      <c r="G52" s="21">
        <v>17048.306499999999</v>
      </c>
    </row>
    <row r="53" spans="1:7" ht="12.75" customHeight="1" x14ac:dyDescent="0.25">
      <c r="A53" s="20" t="s">
        <v>191</v>
      </c>
      <c r="B53" s="20" t="s">
        <v>192</v>
      </c>
      <c r="C53" s="21">
        <v>1000</v>
      </c>
      <c r="D53" s="21">
        <v>1020</v>
      </c>
      <c r="E53" s="21">
        <v>1040.4000000000001</v>
      </c>
      <c r="F53" s="21">
        <v>1061.2080000000001</v>
      </c>
      <c r="G53" s="21">
        <v>1082.4322</v>
      </c>
    </row>
    <row r="54" spans="1:7" ht="12.75" customHeight="1" x14ac:dyDescent="0.25">
      <c r="A54" s="20" t="s">
        <v>193</v>
      </c>
      <c r="B54" s="20" t="s">
        <v>194</v>
      </c>
      <c r="C54" s="21">
        <v>500</v>
      </c>
      <c r="D54" s="21">
        <v>510</v>
      </c>
      <c r="E54" s="21">
        <v>520.20000000000005</v>
      </c>
      <c r="F54" s="21">
        <v>530.60400000000004</v>
      </c>
      <c r="G54" s="21">
        <v>541.21609999999998</v>
      </c>
    </row>
    <row r="55" spans="1:7" ht="12.75" customHeight="1" x14ac:dyDescent="0.25">
      <c r="A55" s="20" t="s">
        <v>195</v>
      </c>
      <c r="B55" s="20" t="s">
        <v>196</v>
      </c>
      <c r="C55" s="21">
        <v>18929</v>
      </c>
      <c r="D55" s="21">
        <v>19307.580000000002</v>
      </c>
      <c r="E55" s="21">
        <v>19693.731599999999</v>
      </c>
      <c r="F55" s="21">
        <v>20087.606199999998</v>
      </c>
      <c r="G55" s="21">
        <v>20489.358400000001</v>
      </c>
    </row>
    <row r="56" spans="1:7" ht="12.75" customHeight="1" x14ac:dyDescent="0.25">
      <c r="A56" s="20" t="s">
        <v>197</v>
      </c>
      <c r="B56" s="20" t="s">
        <v>198</v>
      </c>
      <c r="C56" s="21">
        <v>0</v>
      </c>
      <c r="D56" s="21">
        <v>0</v>
      </c>
      <c r="E56" s="21">
        <v>0</v>
      </c>
      <c r="F56" s="21">
        <v>0</v>
      </c>
      <c r="G56" s="21">
        <v>0</v>
      </c>
    </row>
    <row r="57" spans="1:7" ht="12.75" customHeight="1" x14ac:dyDescent="0.25">
      <c r="A57" s="20" t="s">
        <v>199</v>
      </c>
      <c r="B57" s="20" t="s">
        <v>200</v>
      </c>
      <c r="C57" s="21">
        <v>10100</v>
      </c>
      <c r="D57" s="21">
        <v>10302</v>
      </c>
      <c r="E57" s="21">
        <v>10508.04</v>
      </c>
      <c r="F57" s="21">
        <v>10718.200800000001</v>
      </c>
      <c r="G57" s="21">
        <v>10932.5648</v>
      </c>
    </row>
    <row r="58" spans="1:7" ht="12.75" customHeight="1" x14ac:dyDescent="0.25">
      <c r="A58" s="20" t="s">
        <v>201</v>
      </c>
      <c r="B58" s="20" t="s">
        <v>202</v>
      </c>
      <c r="C58" s="21">
        <v>24255</v>
      </c>
      <c r="D58" s="21">
        <v>24740.1</v>
      </c>
      <c r="E58" s="21">
        <v>25234.901999999998</v>
      </c>
      <c r="F58" s="21">
        <v>25739.599999999999</v>
      </c>
      <c r="G58" s="21">
        <v>26254.392</v>
      </c>
    </row>
    <row r="59" spans="1:7" ht="12.75" customHeight="1" x14ac:dyDescent="0.25">
      <c r="A59" s="20" t="s">
        <v>203</v>
      </c>
      <c r="B59" s="20" t="s">
        <v>204</v>
      </c>
      <c r="C59" s="21">
        <v>39830</v>
      </c>
      <c r="D59" s="21">
        <v>40626.6</v>
      </c>
      <c r="E59" s="21">
        <v>41439.131999999998</v>
      </c>
      <c r="F59" s="21">
        <v>42267.914599999996</v>
      </c>
      <c r="G59" s="21">
        <v>43113.272900000004</v>
      </c>
    </row>
    <row r="60" spans="1:7" ht="12.75" customHeight="1" x14ac:dyDescent="0.25">
      <c r="A60" s="20" t="s">
        <v>205</v>
      </c>
      <c r="B60" s="20" t="s">
        <v>206</v>
      </c>
      <c r="C60" s="21">
        <v>306269</v>
      </c>
      <c r="D60" s="21">
        <v>312394.38</v>
      </c>
      <c r="E60" s="21">
        <v>318642.26760000002</v>
      </c>
      <c r="F60" s="21">
        <v>325015.11300000001</v>
      </c>
      <c r="G60" s="21">
        <v>331515.41519999999</v>
      </c>
    </row>
    <row r="61" spans="1:7" ht="12.75" customHeight="1" x14ac:dyDescent="0.25">
      <c r="A61" s="20" t="s">
        <v>207</v>
      </c>
      <c r="B61" s="20" t="s">
        <v>208</v>
      </c>
      <c r="C61" s="21">
        <v>53800</v>
      </c>
      <c r="D61" s="21">
        <v>54876</v>
      </c>
      <c r="E61" s="21">
        <v>55973.52</v>
      </c>
      <c r="F61" s="21">
        <v>57092.990400000002</v>
      </c>
      <c r="G61" s="21">
        <v>58234.850200000001</v>
      </c>
    </row>
    <row r="62" spans="1:7" ht="12.75" customHeight="1" x14ac:dyDescent="0.25">
      <c r="A62" s="20" t="s">
        <v>209</v>
      </c>
      <c r="B62" s="20" t="s">
        <v>210</v>
      </c>
      <c r="C62" s="21">
        <v>187893</v>
      </c>
      <c r="D62" s="21">
        <v>191650.86</v>
      </c>
      <c r="E62" s="21">
        <v>195483.87719999999</v>
      </c>
      <c r="F62" s="21">
        <v>199393.55470000001</v>
      </c>
      <c r="G62" s="21">
        <v>203381.4258</v>
      </c>
    </row>
    <row r="63" spans="1:7" ht="12.75" customHeight="1" x14ac:dyDescent="0.25">
      <c r="A63" s="20" t="s">
        <v>211</v>
      </c>
      <c r="B63" s="20" t="s">
        <v>212</v>
      </c>
      <c r="C63" s="21">
        <v>0</v>
      </c>
      <c r="D63" s="21">
        <v>0</v>
      </c>
      <c r="E63" s="21">
        <v>0</v>
      </c>
      <c r="F63" s="21">
        <v>0</v>
      </c>
      <c r="G63" s="21">
        <v>0</v>
      </c>
    </row>
    <row r="64" spans="1:7" ht="12.75" customHeight="1" x14ac:dyDescent="0.25">
      <c r="A64" s="20" t="s">
        <v>213</v>
      </c>
      <c r="B64" s="20" t="s">
        <v>214</v>
      </c>
      <c r="C64" s="21">
        <v>2600000</v>
      </c>
      <c r="D64" s="21">
        <v>2855000</v>
      </c>
      <c r="E64" s="21">
        <v>3050000</v>
      </c>
      <c r="F64" s="21">
        <v>3100000</v>
      </c>
      <c r="G64" s="21">
        <v>3200000</v>
      </c>
    </row>
    <row r="65" spans="1:7" ht="12.75" customHeight="1" x14ac:dyDescent="0.25">
      <c r="A65" s="20" t="s">
        <v>215</v>
      </c>
      <c r="B65" s="20" t="s">
        <v>216</v>
      </c>
      <c r="C65" s="21">
        <v>0</v>
      </c>
      <c r="D65" s="21">
        <v>0</v>
      </c>
      <c r="E65" s="21">
        <v>0</v>
      </c>
      <c r="F65" s="21">
        <v>0</v>
      </c>
      <c r="G65" s="21">
        <v>0</v>
      </c>
    </row>
    <row r="66" spans="1:7" ht="12.75" customHeight="1" x14ac:dyDescent="0.25">
      <c r="A66" s="20" t="s">
        <v>217</v>
      </c>
      <c r="B66" s="20" t="s">
        <v>218</v>
      </c>
      <c r="C66" s="21">
        <v>0</v>
      </c>
      <c r="D66" s="21">
        <v>0</v>
      </c>
      <c r="E66" s="21">
        <v>0</v>
      </c>
      <c r="F66" s="21">
        <v>0</v>
      </c>
      <c r="G66" s="21">
        <v>0</v>
      </c>
    </row>
    <row r="67" spans="1:7" ht="12.75" customHeight="1" x14ac:dyDescent="0.25">
      <c r="A67" s="20" t="s">
        <v>219</v>
      </c>
      <c r="B67" s="20" t="s">
        <v>220</v>
      </c>
      <c r="C67" s="21">
        <v>0</v>
      </c>
      <c r="D67" s="21">
        <v>0</v>
      </c>
      <c r="E67" s="21">
        <v>0</v>
      </c>
      <c r="F67" s="21">
        <v>0</v>
      </c>
      <c r="G67" s="21">
        <v>0</v>
      </c>
    </row>
    <row r="68" spans="1:7" ht="12.75" customHeight="1" x14ac:dyDescent="0.25">
      <c r="A68" s="20" t="s">
        <v>221</v>
      </c>
      <c r="B68" s="20" t="s">
        <v>222</v>
      </c>
      <c r="C68" s="21">
        <v>0</v>
      </c>
      <c r="D68" s="21">
        <v>0</v>
      </c>
      <c r="E68" s="21">
        <v>0</v>
      </c>
      <c r="F68" s="21">
        <v>0</v>
      </c>
      <c r="G68" s="21">
        <v>0</v>
      </c>
    </row>
    <row r="69" spans="1:7" ht="12.75" customHeight="1" x14ac:dyDescent="0.25">
      <c r="A69" s="68" t="s">
        <v>223</v>
      </c>
      <c r="B69" s="68"/>
      <c r="C69" s="22">
        <f>SUM(C29:C68)</f>
        <v>4631210.429126923</v>
      </c>
      <c r="D69" s="22">
        <f>SUM(D29:D68)</f>
        <v>4959710.8606618457</v>
      </c>
      <c r="E69" s="22">
        <f>SUM(E29:E68)</f>
        <v>5063715.1898807492</v>
      </c>
      <c r="F69" s="22">
        <f>SUM(F29:F68)</f>
        <v>5118391.4941668995</v>
      </c>
      <c r="G69" s="22">
        <f>SUM(G29:G68)</f>
        <v>5228863.86399615</v>
      </c>
    </row>
    <row r="71" spans="1:7" ht="12.75" customHeight="1" x14ac:dyDescent="0.25">
      <c r="A71" s="65" t="s">
        <v>224</v>
      </c>
      <c r="B71" s="65"/>
      <c r="C71" s="23">
        <f>C24-C69</f>
        <v>312676.57087307703</v>
      </c>
      <c r="D71" s="23">
        <f>D24-D69</f>
        <v>80445.837338154204</v>
      </c>
      <c r="E71" s="23">
        <f>E24-E69</f>
        <v>82845.691919249482</v>
      </c>
      <c r="F71" s="23">
        <f>F24-F69</f>
        <v>130037.0205331007</v>
      </c>
      <c r="G71" s="23">
        <f>G24-G69</f>
        <v>123521.89130385034</v>
      </c>
    </row>
    <row r="72" spans="1:7" ht="12.75" customHeight="1" x14ac:dyDescent="0.25">
      <c r="A72" s="65" t="s">
        <v>225</v>
      </c>
      <c r="B72" s="65"/>
      <c r="C72" s="23">
        <v>-400360</v>
      </c>
      <c r="D72" s="23">
        <f>C73</f>
        <v>-87683.429126922973</v>
      </c>
      <c r="E72" s="23">
        <f>D73</f>
        <v>-7237.5917887687683</v>
      </c>
      <c r="F72" s="23">
        <f>E73</f>
        <v>75608.100130480714</v>
      </c>
      <c r="G72" s="23">
        <f>F73</f>
        <v>205645.12066358142</v>
      </c>
    </row>
    <row r="73" spans="1:7" ht="12.75" customHeight="1" x14ac:dyDescent="0.25">
      <c r="A73" s="65" t="s">
        <v>226</v>
      </c>
      <c r="B73" s="65"/>
      <c r="C73" s="23">
        <f>C71+C72</f>
        <v>-87683.429126922973</v>
      </c>
      <c r="D73" s="23">
        <f>D71+D72</f>
        <v>-7237.5917887687683</v>
      </c>
      <c r="E73" s="23">
        <f>E71+E72</f>
        <v>75608.100130480714</v>
      </c>
      <c r="F73" s="23">
        <f>F71+F72</f>
        <v>205645.12066358142</v>
      </c>
      <c r="G73" s="23">
        <f>G71+G72</f>
        <v>329167.01196743175</v>
      </c>
    </row>
    <row r="75" spans="1:7" ht="12.75" customHeight="1" x14ac:dyDescent="0.3">
      <c r="A75" s="67" t="s">
        <v>227</v>
      </c>
      <c r="B75" s="67"/>
      <c r="C75" s="67"/>
      <c r="D75" s="67"/>
      <c r="E75" s="67"/>
      <c r="F75" s="67"/>
      <c r="G75" s="67"/>
    </row>
    <row r="77" spans="1:7" ht="12.75" customHeight="1" x14ac:dyDescent="0.25">
      <c r="A77" s="18" t="s">
        <v>99</v>
      </c>
      <c r="B77" s="18" t="s">
        <v>100</v>
      </c>
      <c r="C77" s="19" t="s">
        <v>101</v>
      </c>
      <c r="D77" s="19" t="s">
        <v>102</v>
      </c>
      <c r="E77" s="19" t="s">
        <v>103</v>
      </c>
      <c r="F77" s="19" t="s">
        <v>104</v>
      </c>
      <c r="G77" s="19" t="s">
        <v>105</v>
      </c>
    </row>
    <row r="78" spans="1:7" ht="12.75" customHeight="1" x14ac:dyDescent="0.25">
      <c r="A78" s="20" t="s">
        <v>228</v>
      </c>
      <c r="B78" s="20" t="s">
        <v>227</v>
      </c>
      <c r="C78" s="21">
        <v>0</v>
      </c>
      <c r="D78" s="21">
        <v>0</v>
      </c>
      <c r="E78" s="21">
        <v>0</v>
      </c>
      <c r="F78" s="21">
        <v>0</v>
      </c>
      <c r="G78" s="21">
        <v>0</v>
      </c>
    </row>
    <row r="79" spans="1:7" ht="12.75" customHeight="1" x14ac:dyDescent="0.25">
      <c r="A79" s="20" t="s">
        <v>229</v>
      </c>
      <c r="B79" s="20" t="s">
        <v>230</v>
      </c>
      <c r="C79" s="21">
        <v>0</v>
      </c>
      <c r="D79" s="21">
        <v>0</v>
      </c>
      <c r="E79" s="21">
        <v>0</v>
      </c>
      <c r="F79" s="21">
        <v>0</v>
      </c>
      <c r="G79" s="21">
        <v>0</v>
      </c>
    </row>
    <row r="80" spans="1:7" ht="12.75" customHeight="1" x14ac:dyDescent="0.25">
      <c r="A80" s="20" t="s">
        <v>231</v>
      </c>
      <c r="B80" s="20" t="s">
        <v>232</v>
      </c>
      <c r="C80" s="21">
        <v>0</v>
      </c>
      <c r="D80" s="21">
        <v>0</v>
      </c>
      <c r="E80" s="21">
        <v>0</v>
      </c>
      <c r="F80" s="21">
        <v>0</v>
      </c>
      <c r="G80" s="21">
        <v>0</v>
      </c>
    </row>
    <row r="81" spans="1:7" ht="12.75" customHeight="1" x14ac:dyDescent="0.25">
      <c r="A81" s="68" t="s">
        <v>233</v>
      </c>
      <c r="B81" s="68"/>
      <c r="C81" s="22">
        <f>SUM(C78:C80)</f>
        <v>0</v>
      </c>
      <c r="D81" s="22">
        <f>SUM(D78:D80)</f>
        <v>0</v>
      </c>
      <c r="E81" s="22">
        <f>SUM(E78:E80)</f>
        <v>0</v>
      </c>
      <c r="F81" s="22">
        <f>SUM(F78:F80)</f>
        <v>0</v>
      </c>
      <c r="G81" s="22">
        <f>SUM(G78:G80)</f>
        <v>0</v>
      </c>
    </row>
    <row r="83" spans="1:7" ht="12.75" customHeight="1" x14ac:dyDescent="0.3">
      <c r="A83" s="67" t="s">
        <v>234</v>
      </c>
      <c r="B83" s="67"/>
      <c r="C83" s="67"/>
      <c r="D83" s="67"/>
      <c r="E83" s="67"/>
      <c r="F83" s="67"/>
      <c r="G83" s="67"/>
    </row>
    <row r="85" spans="1:7" ht="12.75" customHeight="1" x14ac:dyDescent="0.25">
      <c r="A85" s="18" t="s">
        <v>99</v>
      </c>
      <c r="B85" s="18" t="s">
        <v>100</v>
      </c>
      <c r="C85" s="19" t="s">
        <v>101</v>
      </c>
      <c r="D85" s="19" t="s">
        <v>102</v>
      </c>
      <c r="E85" s="19" t="s">
        <v>103</v>
      </c>
      <c r="F85" s="19" t="s">
        <v>104</v>
      </c>
      <c r="G85" s="19" t="s">
        <v>105</v>
      </c>
    </row>
    <row r="86" spans="1:7" ht="12.75" customHeight="1" x14ac:dyDescent="0.25">
      <c r="A86" s="20" t="s">
        <v>235</v>
      </c>
      <c r="B86" s="20" t="s">
        <v>236</v>
      </c>
      <c r="C86" s="21">
        <v>0</v>
      </c>
      <c r="D86" s="21">
        <v>0</v>
      </c>
      <c r="E86" s="21">
        <v>0</v>
      </c>
      <c r="F86" s="21">
        <v>0</v>
      </c>
      <c r="G86" s="21">
        <v>0</v>
      </c>
    </row>
    <row r="87" spans="1:7" ht="12.75" customHeight="1" x14ac:dyDescent="0.25">
      <c r="A87" s="20" t="s">
        <v>237</v>
      </c>
      <c r="B87" s="20" t="s">
        <v>238</v>
      </c>
      <c r="C87" s="21">
        <v>0</v>
      </c>
      <c r="D87" s="21">
        <v>0</v>
      </c>
      <c r="E87" s="21">
        <v>0</v>
      </c>
      <c r="F87" s="21">
        <v>0</v>
      </c>
      <c r="G87" s="21">
        <v>0</v>
      </c>
    </row>
    <row r="88" spans="1:7" ht="12.75" customHeight="1" x14ac:dyDescent="0.25">
      <c r="A88" s="20" t="s">
        <v>239</v>
      </c>
      <c r="B88" s="20" t="s">
        <v>240</v>
      </c>
      <c r="C88" s="21">
        <v>0</v>
      </c>
      <c r="D88" s="21">
        <v>0</v>
      </c>
      <c r="E88" s="21">
        <v>0</v>
      </c>
      <c r="F88" s="21">
        <v>0</v>
      </c>
      <c r="G88" s="21">
        <v>0</v>
      </c>
    </row>
    <row r="89" spans="1:7" ht="12.75" customHeight="1" x14ac:dyDescent="0.25">
      <c r="A89" s="20" t="s">
        <v>241</v>
      </c>
      <c r="B89" s="20" t="s">
        <v>184</v>
      </c>
      <c r="C89" s="21">
        <v>0</v>
      </c>
      <c r="D89" s="21">
        <v>0</v>
      </c>
      <c r="E89" s="21">
        <v>0</v>
      </c>
      <c r="F89" s="21">
        <v>0</v>
      </c>
      <c r="G89" s="21">
        <v>0</v>
      </c>
    </row>
    <row r="90" spans="1:7" ht="12.75" customHeight="1" x14ac:dyDescent="0.25">
      <c r="A90" s="20" t="s">
        <v>242</v>
      </c>
      <c r="B90" s="20" t="s">
        <v>186</v>
      </c>
      <c r="C90" s="21">
        <v>0</v>
      </c>
      <c r="D90" s="21">
        <v>0</v>
      </c>
      <c r="E90" s="21">
        <v>0</v>
      </c>
      <c r="F90" s="21">
        <v>0</v>
      </c>
      <c r="G90" s="21">
        <v>0</v>
      </c>
    </row>
    <row r="91" spans="1:7" ht="12.75" customHeight="1" x14ac:dyDescent="0.25">
      <c r="A91" s="20" t="s">
        <v>243</v>
      </c>
      <c r="B91" s="20" t="s">
        <v>190</v>
      </c>
      <c r="C91" s="21">
        <v>0</v>
      </c>
      <c r="D91" s="21">
        <v>0</v>
      </c>
      <c r="E91" s="21">
        <v>0</v>
      </c>
      <c r="F91" s="21">
        <v>0</v>
      </c>
      <c r="G91" s="21">
        <v>0</v>
      </c>
    </row>
    <row r="92" spans="1:7" ht="12.75" customHeight="1" x14ac:dyDescent="0.25">
      <c r="A92" s="20" t="s">
        <v>244</v>
      </c>
      <c r="B92" s="20" t="s">
        <v>192</v>
      </c>
      <c r="C92" s="21">
        <v>0</v>
      </c>
      <c r="D92" s="21">
        <v>0</v>
      </c>
      <c r="E92" s="21">
        <v>0</v>
      </c>
      <c r="F92" s="21">
        <v>0</v>
      </c>
      <c r="G92" s="21">
        <v>0</v>
      </c>
    </row>
    <row r="93" spans="1:7" ht="12.75" customHeight="1" x14ac:dyDescent="0.25">
      <c r="A93" s="20" t="s">
        <v>245</v>
      </c>
      <c r="B93" s="20" t="s">
        <v>194</v>
      </c>
      <c r="C93" s="21">
        <v>0</v>
      </c>
      <c r="D93" s="21">
        <v>0</v>
      </c>
      <c r="E93" s="21">
        <v>0</v>
      </c>
      <c r="F93" s="21">
        <v>0</v>
      </c>
      <c r="G93" s="21">
        <v>0</v>
      </c>
    </row>
    <row r="94" spans="1:7" ht="12.75" customHeight="1" x14ac:dyDescent="0.25">
      <c r="A94" s="68" t="s">
        <v>246</v>
      </c>
      <c r="B94" s="68"/>
      <c r="C94" s="22">
        <f>SUM(C86:C93)</f>
        <v>0</v>
      </c>
      <c r="D94" s="22">
        <f>SUM(D86:D93)</f>
        <v>0</v>
      </c>
      <c r="E94" s="22">
        <f>SUM(E86:E93)</f>
        <v>0</v>
      </c>
      <c r="F94" s="22">
        <f>SUM(F86:F93)</f>
        <v>0</v>
      </c>
      <c r="G94" s="22">
        <f>SUM(G86:G93)</f>
        <v>0</v>
      </c>
    </row>
    <row r="96" spans="1:7" ht="12.75" customHeight="1" x14ac:dyDescent="0.25">
      <c r="A96" s="65" t="s">
        <v>224</v>
      </c>
      <c r="B96" s="65"/>
      <c r="C96" s="23">
        <f>C81-C94</f>
        <v>0</v>
      </c>
      <c r="D96" s="23">
        <f>D81-D94</f>
        <v>0</v>
      </c>
      <c r="E96" s="23">
        <f>E81-E94</f>
        <v>0</v>
      </c>
      <c r="F96" s="23">
        <f>F81-F94</f>
        <v>0</v>
      </c>
      <c r="G96" s="23">
        <f>G81-G94</f>
        <v>0</v>
      </c>
    </row>
    <row r="97" spans="1:7" ht="12.75" customHeight="1" x14ac:dyDescent="0.25">
      <c r="A97" s="65" t="s">
        <v>225</v>
      </c>
      <c r="B97" s="65"/>
      <c r="C97" s="23">
        <v>0</v>
      </c>
      <c r="D97" s="23">
        <f>C98</f>
        <v>0</v>
      </c>
      <c r="E97" s="23">
        <f>D98</f>
        <v>0</v>
      </c>
      <c r="F97" s="23">
        <f>E98</f>
        <v>0</v>
      </c>
      <c r="G97" s="23">
        <f>F98</f>
        <v>0</v>
      </c>
    </row>
    <row r="98" spans="1:7" ht="12.75" customHeight="1" x14ac:dyDescent="0.25">
      <c r="A98" s="65" t="s">
        <v>226</v>
      </c>
      <c r="B98" s="65"/>
      <c r="C98" s="23">
        <f>C96+C97</f>
        <v>0</v>
      </c>
      <c r="D98" s="23">
        <f>D96+D97</f>
        <v>0</v>
      </c>
      <c r="E98" s="23">
        <f>E96+E97</f>
        <v>0</v>
      </c>
      <c r="F98" s="23">
        <f>F96+F97</f>
        <v>0</v>
      </c>
      <c r="G98" s="23">
        <f>G96+G97</f>
        <v>0</v>
      </c>
    </row>
    <row r="100" spans="1:7" ht="12.75" customHeight="1" x14ac:dyDescent="0.25">
      <c r="A100" s="17" t="s">
        <v>247</v>
      </c>
    </row>
    <row r="102" spans="1:7" ht="12.75" customHeight="1" x14ac:dyDescent="0.25">
      <c r="A102" s="17" t="s">
        <v>248</v>
      </c>
    </row>
    <row r="103" spans="1:7" ht="12.75" customHeight="1" x14ac:dyDescent="0.25">
      <c r="A103" s="17" t="s">
        <v>249</v>
      </c>
      <c r="E103" s="17" t="s">
        <v>250</v>
      </c>
    </row>
    <row r="104" spans="1:7" ht="12.75" customHeight="1" x14ac:dyDescent="0.25">
      <c r="A104" s="17" t="s">
        <v>251</v>
      </c>
    </row>
    <row r="106" spans="1:7" ht="12.75" customHeight="1" x14ac:dyDescent="0.25">
      <c r="A106" s="66" t="s">
        <v>252</v>
      </c>
      <c r="B106" s="66"/>
      <c r="C106" s="66"/>
      <c r="E106" s="17" t="s">
        <v>250</v>
      </c>
    </row>
    <row r="108" spans="1:7" ht="12.75" customHeight="1" x14ac:dyDescent="0.25">
      <c r="A108" s="66" t="s">
        <v>253</v>
      </c>
      <c r="B108" s="66"/>
      <c r="C108" s="66"/>
      <c r="E108" s="17" t="s">
        <v>250</v>
      </c>
    </row>
  </sheetData>
  <mergeCells count="17">
    <mergeCell ref="A94:B94"/>
    <mergeCell ref="A1:E1"/>
    <mergeCell ref="A3:G3"/>
    <mergeCell ref="A24:B24"/>
    <mergeCell ref="A26:G26"/>
    <mergeCell ref="A69:B69"/>
    <mergeCell ref="A71:B71"/>
    <mergeCell ref="A72:B72"/>
    <mergeCell ref="A73:B73"/>
    <mergeCell ref="A75:G75"/>
    <mergeCell ref="A81:B81"/>
    <mergeCell ref="A83:G83"/>
    <mergeCell ref="A96:B96"/>
    <mergeCell ref="A97:B97"/>
    <mergeCell ref="A98:B98"/>
    <mergeCell ref="A106:C106"/>
    <mergeCell ref="A108:C108"/>
  </mergeCells>
  <pageMargins left="0.75" right="0.75" top="1" bottom="1" header="0.5" footer="0.5"/>
  <pageSetup paperSize="9" orientation="portrait" horizontalDpi="300" verticalDpi="300"/>
  <headerFooter alignWithMargins="0">
    <oddHeader>&amp;R&amp;"Lato,Bold"&amp;7 Scenario: Original FY26/27 budget TEST March 2026</oddHeader>
    <oddFooter>&amp;L&amp;"Lato,Bold"&amp;7 Access Education&amp;R&amp;"Lato,Bold"&amp;7 Report Generated by FPS Web : &amp;D &amp;T by Rachel Harrison</oddFooter>
  </headerFooter>
</worksheet>
</file>

<file path=docMetadata/LabelInfo.xml><?xml version="1.0" encoding="utf-8"?>
<clbl:labelList xmlns:clbl="http://schemas.microsoft.com/office/2020/mipLabelMetadata">
  <clbl:label id="{d8a82170-b655-46b0-87a1-042e6581813f}" enabled="0" method="" siteId="{d8a82170-b655-46b0-87a1-042e6581813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7</vt:i4>
      </vt:variant>
    </vt:vector>
  </HeadingPairs>
  <TitlesOfParts>
    <vt:vector size="28" baseType="lpstr">
      <vt:lpstr>Guidance Notes</vt:lpstr>
      <vt:lpstr>Example-March 2027</vt:lpstr>
      <vt:lpstr>Example-March 2028</vt:lpstr>
      <vt:lpstr>Example-March 2029</vt:lpstr>
      <vt:lpstr>Example-March 2030</vt:lpstr>
      <vt:lpstr>Example-March 2031</vt:lpstr>
      <vt:lpstr>Example-Base File</vt:lpstr>
      <vt:lpstr>Example-CFR</vt:lpstr>
      <vt:lpstr>Example-CFR Recovery</vt:lpstr>
      <vt:lpstr>Example-WORKINGS</vt:lpstr>
      <vt:lpstr>Example-Restructure BC</vt:lpstr>
      <vt:lpstr>March 2027</vt:lpstr>
      <vt:lpstr>March 2028</vt:lpstr>
      <vt:lpstr>March 2029</vt:lpstr>
      <vt:lpstr>March 2030</vt:lpstr>
      <vt:lpstr>March 2031</vt:lpstr>
      <vt:lpstr>Base File</vt:lpstr>
      <vt:lpstr>CFR Original</vt:lpstr>
      <vt:lpstr>CFR Recovery</vt:lpstr>
      <vt:lpstr>WORKINGS</vt:lpstr>
      <vt:lpstr>Restructure BC </vt:lpstr>
      <vt:lpstr>'Base File'!Header</vt:lpstr>
      <vt:lpstr>'Example-March 2027'!Header</vt:lpstr>
      <vt:lpstr>'Example-March 2028'!Header</vt:lpstr>
      <vt:lpstr>'Example-March 2029'!Header</vt:lpstr>
      <vt:lpstr>'Example-March 2030'!Header</vt:lpstr>
      <vt:lpstr>'Example-March 2031'!Header</vt:lpstr>
      <vt:lpstr>Header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Harrison</dc:creator>
  <cp:keywords/>
  <dc:description/>
  <cp:lastModifiedBy>Rachel Harrison</cp:lastModifiedBy>
  <cp:revision/>
  <dcterms:created xsi:type="dcterms:W3CDTF">2026-07-15T09:59:59Z</dcterms:created>
  <dcterms:modified xsi:type="dcterms:W3CDTF">2026-09-02T13:46:39Z</dcterms:modified>
  <cp:category/>
  <cp:contentStatus/>
</cp:coreProperties>
</file>